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4680" yWindow="740" windowWidth="24720" windowHeight="15180"/>
  </bookViews>
  <sheets>
    <sheet name="Prices" sheetId="5" r:id="rId1"/>
    <sheet name="Wages" sheetId="4" r:id="rId2"/>
    <sheet name="Conversions, Sources &amp; Comments" sheetId="3" r:id="rId3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4" i="5" l="1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C421" i="3"/>
  <c r="AQ421" i="5"/>
  <c r="C420" i="3"/>
  <c r="AQ420" i="5"/>
  <c r="C419" i="3"/>
  <c r="AQ419" i="5"/>
  <c r="C418" i="3"/>
  <c r="AQ418" i="5"/>
  <c r="C417" i="3"/>
  <c r="AQ417" i="5"/>
  <c r="C416" i="3"/>
  <c r="AQ416" i="5"/>
  <c r="C415" i="3"/>
  <c r="AQ415" i="5"/>
  <c r="C414" i="3"/>
  <c r="AQ414" i="5"/>
  <c r="C413" i="3"/>
  <c r="AQ413" i="5"/>
  <c r="C412" i="3"/>
  <c r="AQ412" i="5"/>
  <c r="AQ411" i="5"/>
  <c r="C410" i="3"/>
  <c r="AQ410" i="5"/>
  <c r="C409" i="3"/>
  <c r="AQ409" i="5"/>
  <c r="C408" i="3"/>
  <c r="AQ408" i="5"/>
  <c r="C407" i="3"/>
  <c r="AQ407" i="5"/>
  <c r="C406" i="3"/>
  <c r="AQ406" i="5"/>
  <c r="C405" i="3"/>
  <c r="AQ405" i="5"/>
  <c r="C404" i="3"/>
  <c r="AQ404" i="5"/>
  <c r="C403" i="3"/>
  <c r="AQ403" i="5"/>
  <c r="C402" i="3"/>
  <c r="AQ402" i="5"/>
  <c r="C401" i="3"/>
  <c r="AQ401" i="5"/>
  <c r="C400" i="3"/>
  <c r="AQ400" i="5"/>
  <c r="C399" i="3"/>
  <c r="AQ399" i="5"/>
  <c r="C398" i="3"/>
  <c r="AQ398" i="5"/>
  <c r="C397" i="3"/>
  <c r="AQ397" i="5"/>
  <c r="C396" i="3"/>
  <c r="AQ396" i="5"/>
  <c r="C395" i="3"/>
  <c r="AQ395" i="5"/>
  <c r="C394" i="3"/>
  <c r="AQ394" i="5"/>
  <c r="C393" i="3"/>
  <c r="AQ393" i="5"/>
  <c r="C392" i="3"/>
  <c r="AQ392" i="5"/>
  <c r="C391" i="3"/>
  <c r="AQ391" i="5"/>
  <c r="C390" i="3"/>
  <c r="AQ390" i="5"/>
  <c r="C389" i="3"/>
  <c r="AQ389" i="5"/>
  <c r="AQ388" i="5"/>
  <c r="AQ387" i="5"/>
  <c r="BN323" i="5"/>
  <c r="CQ323" i="5"/>
  <c r="CS323" i="5"/>
  <c r="BO323" i="5"/>
  <c r="CP323" i="5"/>
  <c r="AS323" i="5"/>
  <c r="CD323" i="5"/>
  <c r="CO323" i="5"/>
  <c r="BH323" i="5"/>
  <c r="CN323" i="5"/>
  <c r="BU323" i="5"/>
  <c r="CL323" i="5"/>
  <c r="CK323" i="5"/>
  <c r="AV300" i="5"/>
  <c r="CJ300" i="5"/>
  <c r="AQ300" i="5"/>
  <c r="BX300" i="5"/>
  <c r="BY300" i="5"/>
  <c r="CA300" i="5"/>
  <c r="CJ323" i="5"/>
  <c r="BG323" i="5"/>
  <c r="CI323" i="5"/>
  <c r="BJ323" i="5"/>
  <c r="CH323" i="5"/>
  <c r="BK323" i="5"/>
  <c r="CG323" i="5"/>
  <c r="AX323" i="5"/>
  <c r="CC323" i="5"/>
  <c r="CF323" i="5"/>
  <c r="CE323" i="5"/>
  <c r="AR323" i="5"/>
  <c r="CB323" i="5"/>
  <c r="BT323" i="5"/>
  <c r="BS323" i="5"/>
  <c r="BR323" i="5"/>
  <c r="BQ323" i="5"/>
  <c r="BP323" i="5"/>
  <c r="BM323" i="5"/>
  <c r="BL323" i="5"/>
  <c r="BI323" i="5"/>
  <c r="BF323" i="5"/>
  <c r="BE323" i="5"/>
  <c r="BD323" i="5"/>
  <c r="BC323" i="5"/>
  <c r="BB323" i="5"/>
  <c r="BA323" i="5"/>
  <c r="AZ323" i="5"/>
  <c r="AY323" i="5"/>
  <c r="AW323" i="5"/>
  <c r="AV323" i="5"/>
  <c r="AU323" i="5"/>
  <c r="AT323" i="5"/>
  <c r="AQ323" i="5"/>
  <c r="AP323" i="5"/>
  <c r="AO323" i="5"/>
  <c r="AQ322" i="5"/>
  <c r="BX322" i="5"/>
  <c r="BY322" i="5"/>
  <c r="CA322" i="5"/>
  <c r="AR322" i="5"/>
  <c r="CB322" i="5"/>
  <c r="AX322" i="5"/>
  <c r="CC322" i="5"/>
  <c r="AS322" i="5"/>
  <c r="CD322" i="5"/>
  <c r="CE322" i="5"/>
  <c r="CF322" i="5"/>
  <c r="CJ322" i="5"/>
  <c r="CO322" i="5"/>
  <c r="CK322" i="5"/>
  <c r="BH322" i="5"/>
  <c r="CN322" i="5"/>
  <c r="BN322" i="5"/>
  <c r="CQ322" i="5"/>
  <c r="CS322" i="5"/>
  <c r="CU322" i="5"/>
  <c r="BO322" i="5"/>
  <c r="CP322" i="5"/>
  <c r="BU322" i="5"/>
  <c r="CL322" i="5"/>
  <c r="BG322" i="5"/>
  <c r="CI322" i="5"/>
  <c r="BJ322" i="5"/>
  <c r="CH322" i="5"/>
  <c r="BK322" i="5"/>
  <c r="CG322" i="5"/>
  <c r="BT322" i="5"/>
  <c r="BS322" i="5"/>
  <c r="BR322" i="5"/>
  <c r="BQ322" i="5"/>
  <c r="BP322" i="5"/>
  <c r="BM322" i="5"/>
  <c r="BL322" i="5"/>
  <c r="BI322" i="5"/>
  <c r="BF322" i="5"/>
  <c r="BE322" i="5"/>
  <c r="BD322" i="5"/>
  <c r="BC322" i="5"/>
  <c r="BB322" i="5"/>
  <c r="BA322" i="5"/>
  <c r="AZ322" i="5"/>
  <c r="AY322" i="5"/>
  <c r="AW322" i="5"/>
  <c r="AV322" i="5"/>
  <c r="AU322" i="5"/>
  <c r="AT322" i="5"/>
  <c r="AP322" i="5"/>
  <c r="AO322" i="5"/>
  <c r="AQ321" i="5"/>
  <c r="BX321" i="5"/>
  <c r="BY321" i="5"/>
  <c r="CA321" i="5"/>
  <c r="AX321" i="5"/>
  <c r="CC321" i="5"/>
  <c r="AS321" i="5"/>
  <c r="CD321" i="5"/>
  <c r="CE321" i="5"/>
  <c r="BI321" i="5"/>
  <c r="CF321" i="5"/>
  <c r="CJ321" i="5"/>
  <c r="CO321" i="5"/>
  <c r="CK321" i="5"/>
  <c r="BH321" i="5"/>
  <c r="CN321" i="5"/>
  <c r="BN321" i="5"/>
  <c r="CQ321" i="5"/>
  <c r="CS321" i="5"/>
  <c r="CU321" i="5"/>
  <c r="BO321" i="5"/>
  <c r="CP321" i="5"/>
  <c r="BU321" i="5"/>
  <c r="CL321" i="5"/>
  <c r="BG321" i="5"/>
  <c r="CI321" i="5"/>
  <c r="BJ321" i="5"/>
  <c r="CH321" i="5"/>
  <c r="BK321" i="5"/>
  <c r="CG321" i="5"/>
  <c r="BT321" i="5"/>
  <c r="BS321" i="5"/>
  <c r="BR321" i="5"/>
  <c r="BQ321" i="5"/>
  <c r="BP321" i="5"/>
  <c r="BM321" i="5"/>
  <c r="BL321" i="5"/>
  <c r="BF321" i="5"/>
  <c r="BE321" i="5"/>
  <c r="BD321" i="5"/>
  <c r="BC321" i="5"/>
  <c r="BB321" i="5"/>
  <c r="BA321" i="5"/>
  <c r="AZ321" i="5"/>
  <c r="AY321" i="5"/>
  <c r="AW321" i="5"/>
  <c r="AV321" i="5"/>
  <c r="AU321" i="5"/>
  <c r="AT321" i="5"/>
  <c r="AR321" i="5"/>
  <c r="AP321" i="5"/>
  <c r="AO321" i="5"/>
  <c r="AQ320" i="5"/>
  <c r="BX320" i="5"/>
  <c r="BY320" i="5"/>
  <c r="CA320" i="5"/>
  <c r="AX320" i="5"/>
  <c r="CC320" i="5"/>
  <c r="AS320" i="5"/>
  <c r="CD320" i="5"/>
  <c r="CE320" i="5"/>
  <c r="CF320" i="5"/>
  <c r="CJ320" i="5"/>
  <c r="CO320" i="5"/>
  <c r="CK320" i="5"/>
  <c r="BH320" i="5"/>
  <c r="CN320" i="5"/>
  <c r="BN320" i="5"/>
  <c r="CQ320" i="5"/>
  <c r="CS320" i="5"/>
  <c r="CU320" i="5"/>
  <c r="BO320" i="5"/>
  <c r="CP320" i="5"/>
  <c r="BU320" i="5"/>
  <c r="CL320" i="5"/>
  <c r="BG320" i="5"/>
  <c r="CI320" i="5"/>
  <c r="BJ320" i="5"/>
  <c r="CH320" i="5"/>
  <c r="BK320" i="5"/>
  <c r="CG320" i="5"/>
  <c r="BT320" i="5"/>
  <c r="BS320" i="5"/>
  <c r="BR320" i="5"/>
  <c r="BQ320" i="5"/>
  <c r="BP320" i="5"/>
  <c r="BM320" i="5"/>
  <c r="BL320" i="5"/>
  <c r="BI320" i="5"/>
  <c r="BF320" i="5"/>
  <c r="BE320" i="5"/>
  <c r="BD320" i="5"/>
  <c r="BC320" i="5"/>
  <c r="BB320" i="5"/>
  <c r="BA320" i="5"/>
  <c r="AZ320" i="5"/>
  <c r="AY320" i="5"/>
  <c r="AW320" i="5"/>
  <c r="AV320" i="5"/>
  <c r="AU320" i="5"/>
  <c r="AT320" i="5"/>
  <c r="AR320" i="5"/>
  <c r="AP320" i="5"/>
  <c r="AO320" i="5"/>
  <c r="AQ319" i="5"/>
  <c r="BX319" i="5"/>
  <c r="BY319" i="5"/>
  <c r="CA319" i="5"/>
  <c r="AX319" i="5"/>
  <c r="CC319" i="5"/>
  <c r="AS319" i="5"/>
  <c r="CD319" i="5"/>
  <c r="CE319" i="5"/>
  <c r="CF319" i="5"/>
  <c r="CJ319" i="5"/>
  <c r="CO319" i="5"/>
  <c r="CK319" i="5"/>
  <c r="BH319" i="5"/>
  <c r="CN319" i="5"/>
  <c r="BN319" i="5"/>
  <c r="CQ319" i="5"/>
  <c r="CS319" i="5"/>
  <c r="CU319" i="5"/>
  <c r="BO319" i="5"/>
  <c r="CP319" i="5"/>
  <c r="BU319" i="5"/>
  <c r="CL319" i="5"/>
  <c r="BG319" i="5"/>
  <c r="CI319" i="5"/>
  <c r="BJ319" i="5"/>
  <c r="CH319" i="5"/>
  <c r="BK319" i="5"/>
  <c r="CG319" i="5"/>
  <c r="BT319" i="5"/>
  <c r="BS319" i="5"/>
  <c r="BR319" i="5"/>
  <c r="BQ319" i="5"/>
  <c r="BP319" i="5"/>
  <c r="BM319" i="5"/>
  <c r="BL319" i="5"/>
  <c r="BI319" i="5"/>
  <c r="BF319" i="5"/>
  <c r="BE319" i="5"/>
  <c r="BD319" i="5"/>
  <c r="BC319" i="5"/>
  <c r="BB319" i="5"/>
  <c r="BA319" i="5"/>
  <c r="AZ319" i="5"/>
  <c r="AY319" i="5"/>
  <c r="AW319" i="5"/>
  <c r="AV319" i="5"/>
  <c r="AU319" i="5"/>
  <c r="AT319" i="5"/>
  <c r="AR319" i="5"/>
  <c r="AP319" i="5"/>
  <c r="AO319" i="5"/>
  <c r="AQ318" i="5"/>
  <c r="BX318" i="5"/>
  <c r="BY318" i="5"/>
  <c r="CA318" i="5"/>
  <c r="AX318" i="5"/>
  <c r="CC318" i="5"/>
  <c r="AS318" i="5"/>
  <c r="CD318" i="5"/>
  <c r="CE318" i="5"/>
  <c r="CF318" i="5"/>
  <c r="CJ318" i="5"/>
  <c r="CO318" i="5"/>
  <c r="CK318" i="5"/>
  <c r="BN318" i="5"/>
  <c r="CQ318" i="5"/>
  <c r="CS318" i="5"/>
  <c r="CU318" i="5"/>
  <c r="BO318" i="5"/>
  <c r="CP318" i="5"/>
  <c r="BU318" i="5"/>
  <c r="CL318" i="5"/>
  <c r="BG318" i="5"/>
  <c r="CI318" i="5"/>
  <c r="BJ318" i="5"/>
  <c r="CH318" i="5"/>
  <c r="BK318" i="5"/>
  <c r="CG318" i="5"/>
  <c r="BT318" i="5"/>
  <c r="BS318" i="5"/>
  <c r="BR318" i="5"/>
  <c r="BQ318" i="5"/>
  <c r="BP318" i="5"/>
  <c r="BM318" i="5"/>
  <c r="BL318" i="5"/>
  <c r="BI318" i="5"/>
  <c r="BH318" i="5"/>
  <c r="BF318" i="5"/>
  <c r="BE318" i="5"/>
  <c r="BD318" i="5"/>
  <c r="BC318" i="5"/>
  <c r="BB318" i="5"/>
  <c r="BA318" i="5"/>
  <c r="AZ318" i="5"/>
  <c r="AY318" i="5"/>
  <c r="AW318" i="5"/>
  <c r="AV318" i="5"/>
  <c r="AU318" i="5"/>
  <c r="AT318" i="5"/>
  <c r="AR318" i="5"/>
  <c r="AP318" i="5"/>
  <c r="AO318" i="5"/>
  <c r="AQ317" i="5"/>
  <c r="BX317" i="5"/>
  <c r="BY317" i="5"/>
  <c r="CA317" i="5"/>
  <c r="AX317" i="5"/>
  <c r="CC317" i="5"/>
  <c r="AS317" i="5"/>
  <c r="CD317" i="5"/>
  <c r="CE317" i="5"/>
  <c r="CF317" i="5"/>
  <c r="CJ317" i="5"/>
  <c r="CO317" i="5"/>
  <c r="CK317" i="5"/>
  <c r="BH317" i="5"/>
  <c r="CN317" i="5"/>
  <c r="BN317" i="5"/>
  <c r="CQ317" i="5"/>
  <c r="CS317" i="5"/>
  <c r="CU317" i="5"/>
  <c r="BO317" i="5"/>
  <c r="CP317" i="5"/>
  <c r="BU317" i="5"/>
  <c r="CL317" i="5"/>
  <c r="BG317" i="5"/>
  <c r="CI317" i="5"/>
  <c r="BJ317" i="5"/>
  <c r="CH317" i="5"/>
  <c r="BK317" i="5"/>
  <c r="CG317" i="5"/>
  <c r="BT317" i="5"/>
  <c r="BS317" i="5"/>
  <c r="BR317" i="5"/>
  <c r="BQ317" i="5"/>
  <c r="BP317" i="5"/>
  <c r="BM317" i="5"/>
  <c r="BL317" i="5"/>
  <c r="BI317" i="5"/>
  <c r="BF317" i="5"/>
  <c r="BE317" i="5"/>
  <c r="BD317" i="5"/>
  <c r="BC317" i="5"/>
  <c r="BB317" i="5"/>
  <c r="BA317" i="5"/>
  <c r="AZ317" i="5"/>
  <c r="AY317" i="5"/>
  <c r="AW317" i="5"/>
  <c r="AV317" i="5"/>
  <c r="AU317" i="5"/>
  <c r="AT317" i="5"/>
  <c r="AR317" i="5"/>
  <c r="AP317" i="5"/>
  <c r="AO317" i="5"/>
  <c r="AQ316" i="5"/>
  <c r="BX316" i="5"/>
  <c r="BY316" i="5"/>
  <c r="CA316" i="5"/>
  <c r="AX316" i="5"/>
  <c r="CC316" i="5"/>
  <c r="AS316" i="5"/>
  <c r="CD316" i="5"/>
  <c r="CE316" i="5"/>
  <c r="CF316" i="5"/>
  <c r="CJ316" i="5"/>
  <c r="CO316" i="5"/>
  <c r="CK316" i="5"/>
  <c r="BN316" i="5"/>
  <c r="CQ316" i="5"/>
  <c r="CS316" i="5"/>
  <c r="CU316" i="5"/>
  <c r="BO316" i="5"/>
  <c r="CP316" i="5"/>
  <c r="BU316" i="5"/>
  <c r="CL316" i="5"/>
  <c r="BG316" i="5"/>
  <c r="CI316" i="5"/>
  <c r="BJ316" i="5"/>
  <c r="CH316" i="5"/>
  <c r="BK316" i="5"/>
  <c r="CG316" i="5"/>
  <c r="BT316" i="5"/>
  <c r="BS316" i="5"/>
  <c r="BR316" i="5"/>
  <c r="BQ316" i="5"/>
  <c r="BP316" i="5"/>
  <c r="BM316" i="5"/>
  <c r="BL316" i="5"/>
  <c r="BI316" i="5"/>
  <c r="BH316" i="5"/>
  <c r="BF316" i="5"/>
  <c r="BE316" i="5"/>
  <c r="BD316" i="5"/>
  <c r="BC316" i="5"/>
  <c r="BB316" i="5"/>
  <c r="BA316" i="5"/>
  <c r="AZ316" i="5"/>
  <c r="AY316" i="5"/>
  <c r="AW316" i="5"/>
  <c r="AV316" i="5"/>
  <c r="AU316" i="5"/>
  <c r="AT316" i="5"/>
  <c r="AR316" i="5"/>
  <c r="AP316" i="5"/>
  <c r="AO316" i="5"/>
  <c r="AQ315" i="5"/>
  <c r="BX315" i="5"/>
  <c r="BY315" i="5"/>
  <c r="CA315" i="5"/>
  <c r="AX315" i="5"/>
  <c r="CC315" i="5"/>
  <c r="AS315" i="5"/>
  <c r="CD315" i="5"/>
  <c r="CE315" i="5"/>
  <c r="BI315" i="5"/>
  <c r="CF315" i="5"/>
  <c r="CJ315" i="5"/>
  <c r="CO315" i="5"/>
  <c r="CK315" i="5"/>
  <c r="BN315" i="5"/>
  <c r="CQ315" i="5"/>
  <c r="CS315" i="5"/>
  <c r="CU315" i="5"/>
  <c r="BO315" i="5"/>
  <c r="CP315" i="5"/>
  <c r="BU315" i="5"/>
  <c r="CL315" i="5"/>
  <c r="BG315" i="5"/>
  <c r="CI315" i="5"/>
  <c r="BJ315" i="5"/>
  <c r="CH315" i="5"/>
  <c r="BK315" i="5"/>
  <c r="CG315" i="5"/>
  <c r="BT315" i="5"/>
  <c r="BS315" i="5"/>
  <c r="BR315" i="5"/>
  <c r="BQ315" i="5"/>
  <c r="BP315" i="5"/>
  <c r="BM315" i="5"/>
  <c r="BL315" i="5"/>
  <c r="BH315" i="5"/>
  <c r="BF315" i="5"/>
  <c r="BE315" i="5"/>
  <c r="BD315" i="5"/>
  <c r="BC315" i="5"/>
  <c r="BB315" i="5"/>
  <c r="BA315" i="5"/>
  <c r="AZ315" i="5"/>
  <c r="AY315" i="5"/>
  <c r="AW315" i="5"/>
  <c r="AV315" i="5"/>
  <c r="AU315" i="5"/>
  <c r="AT315" i="5"/>
  <c r="AR315" i="5"/>
  <c r="AP315" i="5"/>
  <c r="AO315" i="5"/>
  <c r="AQ314" i="5"/>
  <c r="BX314" i="5"/>
  <c r="BY314" i="5"/>
  <c r="CA314" i="5"/>
  <c r="AX314" i="5"/>
  <c r="CC314" i="5"/>
  <c r="AS314" i="5"/>
  <c r="CD314" i="5"/>
  <c r="CE314" i="5"/>
  <c r="CF314" i="5"/>
  <c r="CJ314" i="5"/>
  <c r="CO314" i="5"/>
  <c r="CK314" i="5"/>
  <c r="BT314" i="5"/>
  <c r="CM314" i="5"/>
  <c r="BH314" i="5"/>
  <c r="CN314" i="5"/>
  <c r="BN314" i="5"/>
  <c r="CQ314" i="5"/>
  <c r="CS314" i="5"/>
  <c r="CU314" i="5"/>
  <c r="BO314" i="5"/>
  <c r="CP314" i="5"/>
  <c r="BU314" i="5"/>
  <c r="CL314" i="5"/>
  <c r="BG314" i="5"/>
  <c r="CI314" i="5"/>
  <c r="BJ314" i="5"/>
  <c r="CH314" i="5"/>
  <c r="BK314" i="5"/>
  <c r="CG314" i="5"/>
  <c r="BS314" i="5"/>
  <c r="BR314" i="5"/>
  <c r="BQ314" i="5"/>
  <c r="BP314" i="5"/>
  <c r="BM314" i="5"/>
  <c r="BL314" i="5"/>
  <c r="BI314" i="5"/>
  <c r="BF314" i="5"/>
  <c r="BE314" i="5"/>
  <c r="BD314" i="5"/>
  <c r="BC314" i="5"/>
  <c r="BB314" i="5"/>
  <c r="BA314" i="5"/>
  <c r="AZ314" i="5"/>
  <c r="AY314" i="5"/>
  <c r="AW314" i="5"/>
  <c r="AV314" i="5"/>
  <c r="AU314" i="5"/>
  <c r="AT314" i="5"/>
  <c r="AR314" i="5"/>
  <c r="AP314" i="5"/>
  <c r="AO314" i="5"/>
  <c r="AQ313" i="5"/>
  <c r="BX313" i="5"/>
  <c r="BY313" i="5"/>
  <c r="CA313" i="5"/>
  <c r="AR313" i="5"/>
  <c r="CB313" i="5"/>
  <c r="AX313" i="5"/>
  <c r="CC313" i="5"/>
  <c r="AS313" i="5"/>
  <c r="CD313" i="5"/>
  <c r="CE313" i="5"/>
  <c r="CF313" i="5"/>
  <c r="CJ313" i="5"/>
  <c r="CO313" i="5"/>
  <c r="CK313" i="5"/>
  <c r="BT313" i="5"/>
  <c r="CM313" i="5"/>
  <c r="BH313" i="5"/>
  <c r="CN313" i="5"/>
  <c r="BN313" i="5"/>
  <c r="CQ313" i="5"/>
  <c r="CS313" i="5"/>
  <c r="CU313" i="5"/>
  <c r="BO313" i="5"/>
  <c r="CP313" i="5"/>
  <c r="BU313" i="5"/>
  <c r="CL313" i="5"/>
  <c r="BG313" i="5"/>
  <c r="CI313" i="5"/>
  <c r="BJ313" i="5"/>
  <c r="CH313" i="5"/>
  <c r="BK313" i="5"/>
  <c r="CG313" i="5"/>
  <c r="BS313" i="5"/>
  <c r="BR313" i="5"/>
  <c r="BQ313" i="5"/>
  <c r="BP313" i="5"/>
  <c r="BM313" i="5"/>
  <c r="BL313" i="5"/>
  <c r="BI313" i="5"/>
  <c r="BF313" i="5"/>
  <c r="BE313" i="5"/>
  <c r="BD313" i="5"/>
  <c r="BC313" i="5"/>
  <c r="BB313" i="5"/>
  <c r="BA313" i="5"/>
  <c r="AZ313" i="5"/>
  <c r="AY313" i="5"/>
  <c r="AW313" i="5"/>
  <c r="AV313" i="5"/>
  <c r="AU313" i="5"/>
  <c r="AT313" i="5"/>
  <c r="AP313" i="5"/>
  <c r="AO313" i="5"/>
  <c r="AQ312" i="5"/>
  <c r="BX312" i="5"/>
  <c r="BY312" i="5"/>
  <c r="CA312" i="5"/>
  <c r="AR312" i="5"/>
  <c r="CB312" i="5"/>
  <c r="AX312" i="5"/>
  <c r="CC312" i="5"/>
  <c r="AS312" i="5"/>
  <c r="CD312" i="5"/>
  <c r="CE312" i="5"/>
  <c r="CF312" i="5"/>
  <c r="CJ312" i="5"/>
  <c r="CO312" i="5"/>
  <c r="CK312" i="5"/>
  <c r="BN312" i="5"/>
  <c r="CQ312" i="5"/>
  <c r="CS312" i="5"/>
  <c r="CU312" i="5"/>
  <c r="BO312" i="5"/>
  <c r="CP312" i="5"/>
  <c r="BU312" i="5"/>
  <c r="CL312" i="5"/>
  <c r="BG312" i="5"/>
  <c r="CI312" i="5"/>
  <c r="BJ312" i="5"/>
  <c r="CH312" i="5"/>
  <c r="BK312" i="5"/>
  <c r="CG312" i="5"/>
  <c r="BT312" i="5"/>
  <c r="BS312" i="5"/>
  <c r="BR312" i="5"/>
  <c r="BQ312" i="5"/>
  <c r="BP312" i="5"/>
  <c r="BM312" i="5"/>
  <c r="BL312" i="5"/>
  <c r="BI312" i="5"/>
  <c r="BH312" i="5"/>
  <c r="BF312" i="5"/>
  <c r="BE312" i="5"/>
  <c r="BD312" i="5"/>
  <c r="BC312" i="5"/>
  <c r="BB312" i="5"/>
  <c r="BA312" i="5"/>
  <c r="AZ312" i="5"/>
  <c r="AY312" i="5"/>
  <c r="AW312" i="5"/>
  <c r="AV312" i="5"/>
  <c r="AU312" i="5"/>
  <c r="AT312" i="5"/>
  <c r="AP312" i="5"/>
  <c r="AO312" i="5"/>
  <c r="AQ311" i="5"/>
  <c r="BX311" i="5"/>
  <c r="BY311" i="5"/>
  <c r="CA311" i="5"/>
  <c r="AX311" i="5"/>
  <c r="CC311" i="5"/>
  <c r="AS311" i="5"/>
  <c r="CD311" i="5"/>
  <c r="CE311" i="5"/>
  <c r="CF311" i="5"/>
  <c r="CJ311" i="5"/>
  <c r="CO311" i="5"/>
  <c r="CK311" i="5"/>
  <c r="BH311" i="5"/>
  <c r="CN311" i="5"/>
  <c r="BN311" i="5"/>
  <c r="CQ311" i="5"/>
  <c r="CS311" i="5"/>
  <c r="CU311" i="5"/>
  <c r="BO311" i="5"/>
  <c r="CP311" i="5"/>
  <c r="BU311" i="5"/>
  <c r="CL311" i="5"/>
  <c r="BG311" i="5"/>
  <c r="CI311" i="5"/>
  <c r="BJ311" i="5"/>
  <c r="CH311" i="5"/>
  <c r="BK311" i="5"/>
  <c r="CG311" i="5"/>
  <c r="BT311" i="5"/>
  <c r="BS311" i="5"/>
  <c r="BR311" i="5"/>
  <c r="BQ311" i="5"/>
  <c r="BP311" i="5"/>
  <c r="BM311" i="5"/>
  <c r="BL311" i="5"/>
  <c r="BI311" i="5"/>
  <c r="BF311" i="5"/>
  <c r="BE311" i="5"/>
  <c r="BD311" i="5"/>
  <c r="BC311" i="5"/>
  <c r="BB311" i="5"/>
  <c r="BA311" i="5"/>
  <c r="AZ311" i="5"/>
  <c r="AY311" i="5"/>
  <c r="AW311" i="5"/>
  <c r="AV311" i="5"/>
  <c r="AU311" i="5"/>
  <c r="AT311" i="5"/>
  <c r="AR311" i="5"/>
  <c r="AP311" i="5"/>
  <c r="AO311" i="5"/>
  <c r="AQ310" i="5"/>
  <c r="BX310" i="5"/>
  <c r="BY310" i="5"/>
  <c r="CA310" i="5"/>
  <c r="AR310" i="5"/>
  <c r="CB310" i="5"/>
  <c r="AX310" i="5"/>
  <c r="CC310" i="5"/>
  <c r="AS310" i="5"/>
  <c r="CD310" i="5"/>
  <c r="AU310" i="5"/>
  <c r="CE310" i="5"/>
  <c r="CF310" i="5"/>
  <c r="CJ310" i="5"/>
  <c r="CO310" i="5"/>
  <c r="CK310" i="5"/>
  <c r="BH310" i="5"/>
  <c r="CN310" i="5"/>
  <c r="BN310" i="5"/>
  <c r="CQ310" i="5"/>
  <c r="CS310" i="5"/>
  <c r="CU310" i="5"/>
  <c r="BO310" i="5"/>
  <c r="CP310" i="5"/>
  <c r="BU310" i="5"/>
  <c r="CL310" i="5"/>
  <c r="BG310" i="5"/>
  <c r="CI310" i="5"/>
  <c r="BJ310" i="5"/>
  <c r="CH310" i="5"/>
  <c r="BK310" i="5"/>
  <c r="CG310" i="5"/>
  <c r="BT310" i="5"/>
  <c r="BS310" i="5"/>
  <c r="BR310" i="5"/>
  <c r="BQ310" i="5"/>
  <c r="BP310" i="5"/>
  <c r="BM310" i="5"/>
  <c r="BL310" i="5"/>
  <c r="BI310" i="5"/>
  <c r="BF310" i="5"/>
  <c r="BE310" i="5"/>
  <c r="BD310" i="5"/>
  <c r="BC310" i="5"/>
  <c r="BB310" i="5"/>
  <c r="BA310" i="5"/>
  <c r="AZ310" i="5"/>
  <c r="AY310" i="5"/>
  <c r="AW310" i="5"/>
  <c r="AV310" i="5"/>
  <c r="AT310" i="5"/>
  <c r="AP310" i="5"/>
  <c r="AO310" i="5"/>
  <c r="AQ309" i="5"/>
  <c r="BX309" i="5"/>
  <c r="BY309" i="5"/>
  <c r="CA309" i="5"/>
  <c r="AX309" i="5"/>
  <c r="CC309" i="5"/>
  <c r="AS309" i="5"/>
  <c r="CD309" i="5"/>
  <c r="AU309" i="5"/>
  <c r="CE309" i="5"/>
  <c r="CF309" i="5"/>
  <c r="CJ309" i="5"/>
  <c r="CO309" i="5"/>
  <c r="CK309" i="5"/>
  <c r="BH309" i="5"/>
  <c r="CN309" i="5"/>
  <c r="BN309" i="5"/>
  <c r="CQ309" i="5"/>
  <c r="CS309" i="5"/>
  <c r="CU309" i="5"/>
  <c r="BO309" i="5"/>
  <c r="CP309" i="5"/>
  <c r="BU309" i="5"/>
  <c r="CL309" i="5"/>
  <c r="BG309" i="5"/>
  <c r="CI309" i="5"/>
  <c r="BJ309" i="5"/>
  <c r="CH309" i="5"/>
  <c r="BK309" i="5"/>
  <c r="CG309" i="5"/>
  <c r="BT309" i="5"/>
  <c r="BS309" i="5"/>
  <c r="BR309" i="5"/>
  <c r="BQ309" i="5"/>
  <c r="BP309" i="5"/>
  <c r="BM309" i="5"/>
  <c r="BL309" i="5"/>
  <c r="BI309" i="5"/>
  <c r="BF309" i="5"/>
  <c r="BE309" i="5"/>
  <c r="BD309" i="5"/>
  <c r="BC309" i="5"/>
  <c r="BB309" i="5"/>
  <c r="BA309" i="5"/>
  <c r="AZ309" i="5"/>
  <c r="AY309" i="5"/>
  <c r="AW309" i="5"/>
  <c r="AV309" i="5"/>
  <c r="AT309" i="5"/>
  <c r="AR309" i="5"/>
  <c r="AP309" i="5"/>
  <c r="AO309" i="5"/>
  <c r="AQ308" i="5"/>
  <c r="BX308" i="5"/>
  <c r="BY308" i="5"/>
  <c r="CA308" i="5"/>
  <c r="AS308" i="5"/>
  <c r="CD308" i="5"/>
  <c r="CF308" i="5"/>
  <c r="CJ308" i="5"/>
  <c r="CO308" i="5"/>
  <c r="CK308" i="5"/>
  <c r="BH308" i="5"/>
  <c r="CN308" i="5"/>
  <c r="BN308" i="5"/>
  <c r="CQ308" i="5"/>
  <c r="CS308" i="5"/>
  <c r="CU308" i="5"/>
  <c r="BO308" i="5"/>
  <c r="CP308" i="5"/>
  <c r="BU308" i="5"/>
  <c r="CL308" i="5"/>
  <c r="BG308" i="5"/>
  <c r="CI308" i="5"/>
  <c r="BJ308" i="5"/>
  <c r="CH308" i="5"/>
  <c r="BK308" i="5"/>
  <c r="CG308" i="5"/>
  <c r="BT308" i="5"/>
  <c r="BS308" i="5"/>
  <c r="BR308" i="5"/>
  <c r="BQ308" i="5"/>
  <c r="BP308" i="5"/>
  <c r="BM308" i="5"/>
  <c r="BL308" i="5"/>
  <c r="BI308" i="5"/>
  <c r="BF308" i="5"/>
  <c r="BE308" i="5"/>
  <c r="BD308" i="5"/>
  <c r="BC308" i="5"/>
  <c r="BB308" i="5"/>
  <c r="BA308" i="5"/>
  <c r="AZ308" i="5"/>
  <c r="AY308" i="5"/>
  <c r="AX308" i="5"/>
  <c r="AW308" i="5"/>
  <c r="AV308" i="5"/>
  <c r="AU308" i="5"/>
  <c r="AT308" i="5"/>
  <c r="AR308" i="5"/>
  <c r="AP308" i="5"/>
  <c r="AO308" i="5"/>
  <c r="AQ307" i="5"/>
  <c r="BX307" i="5"/>
  <c r="BY307" i="5"/>
  <c r="CA307" i="5"/>
  <c r="AX307" i="5"/>
  <c r="CC307" i="5"/>
  <c r="AS307" i="5"/>
  <c r="CD307" i="5"/>
  <c r="AU307" i="5"/>
  <c r="CE307" i="5"/>
  <c r="CF307" i="5"/>
  <c r="CJ307" i="5"/>
  <c r="CO307" i="5"/>
  <c r="CK307" i="5"/>
  <c r="BH307" i="5"/>
  <c r="CN307" i="5"/>
  <c r="BN307" i="5"/>
  <c r="CQ307" i="5"/>
  <c r="CS307" i="5"/>
  <c r="CU307" i="5"/>
  <c r="BO307" i="5"/>
  <c r="CP307" i="5"/>
  <c r="BU307" i="5"/>
  <c r="CL307" i="5"/>
  <c r="BG307" i="5"/>
  <c r="CI307" i="5"/>
  <c r="BJ307" i="5"/>
  <c r="CH307" i="5"/>
  <c r="BK307" i="5"/>
  <c r="CG307" i="5"/>
  <c r="BT307" i="5"/>
  <c r="BS307" i="5"/>
  <c r="BR307" i="5"/>
  <c r="BQ307" i="5"/>
  <c r="BP307" i="5"/>
  <c r="BM307" i="5"/>
  <c r="BL307" i="5"/>
  <c r="BI307" i="5"/>
  <c r="BF307" i="5"/>
  <c r="BE307" i="5"/>
  <c r="BD307" i="5"/>
  <c r="BC307" i="5"/>
  <c r="BB307" i="5"/>
  <c r="BA307" i="5"/>
  <c r="AZ307" i="5"/>
  <c r="AY307" i="5"/>
  <c r="AW307" i="5"/>
  <c r="AV307" i="5"/>
  <c r="AT307" i="5"/>
  <c r="AR307" i="5"/>
  <c r="AP307" i="5"/>
  <c r="AO307" i="5"/>
  <c r="AQ306" i="5"/>
  <c r="BX306" i="5"/>
  <c r="BY306" i="5"/>
  <c r="CA306" i="5"/>
  <c r="AX306" i="5"/>
  <c r="CC306" i="5"/>
  <c r="AS306" i="5"/>
  <c r="CD306" i="5"/>
  <c r="CF306" i="5"/>
  <c r="CJ306" i="5"/>
  <c r="CO306" i="5"/>
  <c r="CK306" i="5"/>
  <c r="BH306" i="5"/>
  <c r="CN306" i="5"/>
  <c r="BN306" i="5"/>
  <c r="CQ306" i="5"/>
  <c r="CS306" i="5"/>
  <c r="CU306" i="5"/>
  <c r="BO306" i="5"/>
  <c r="CP306" i="5"/>
  <c r="BU306" i="5"/>
  <c r="CL306" i="5"/>
  <c r="BG306" i="5"/>
  <c r="CI306" i="5"/>
  <c r="BJ306" i="5"/>
  <c r="CH306" i="5"/>
  <c r="BK306" i="5"/>
  <c r="CG306" i="5"/>
  <c r="BT306" i="5"/>
  <c r="BS306" i="5"/>
  <c r="BR306" i="5"/>
  <c r="BQ306" i="5"/>
  <c r="BP306" i="5"/>
  <c r="BM306" i="5"/>
  <c r="BL306" i="5"/>
  <c r="BI306" i="5"/>
  <c r="BF306" i="5"/>
  <c r="BE306" i="5"/>
  <c r="BD306" i="5"/>
  <c r="BC306" i="5"/>
  <c r="BB306" i="5"/>
  <c r="BA306" i="5"/>
  <c r="AZ306" i="5"/>
  <c r="AY306" i="5"/>
  <c r="AW306" i="5"/>
  <c r="AV306" i="5"/>
  <c r="AU306" i="5"/>
  <c r="AT306" i="5"/>
  <c r="AR306" i="5"/>
  <c r="AP306" i="5"/>
  <c r="AO306" i="5"/>
  <c r="AQ305" i="5"/>
  <c r="BX305" i="5"/>
  <c r="BY305" i="5"/>
  <c r="CA305" i="5"/>
  <c r="AS305" i="5"/>
  <c r="CD305" i="5"/>
  <c r="CF305" i="5"/>
  <c r="CJ305" i="5"/>
  <c r="CO305" i="5"/>
  <c r="CK305" i="5"/>
  <c r="BH305" i="5"/>
  <c r="CN305" i="5"/>
  <c r="BN305" i="5"/>
  <c r="CQ305" i="5"/>
  <c r="CS305" i="5"/>
  <c r="CU305" i="5"/>
  <c r="BO305" i="5"/>
  <c r="CP305" i="5"/>
  <c r="BU305" i="5"/>
  <c r="CL305" i="5"/>
  <c r="BG305" i="5"/>
  <c r="CI305" i="5"/>
  <c r="BJ305" i="5"/>
  <c r="CH305" i="5"/>
  <c r="BK305" i="5"/>
  <c r="CG305" i="5"/>
  <c r="BT305" i="5"/>
  <c r="BS305" i="5"/>
  <c r="BR305" i="5"/>
  <c r="BQ305" i="5"/>
  <c r="BP305" i="5"/>
  <c r="BM305" i="5"/>
  <c r="BL305" i="5"/>
  <c r="BI305" i="5"/>
  <c r="BF305" i="5"/>
  <c r="BE305" i="5"/>
  <c r="BD305" i="5"/>
  <c r="BC305" i="5"/>
  <c r="BB305" i="5"/>
  <c r="BA305" i="5"/>
  <c r="AZ305" i="5"/>
  <c r="AY305" i="5"/>
  <c r="AX305" i="5"/>
  <c r="AW305" i="5"/>
  <c r="AV305" i="5"/>
  <c r="AU305" i="5"/>
  <c r="AT305" i="5"/>
  <c r="AR305" i="5"/>
  <c r="AP305" i="5"/>
  <c r="AO305" i="5"/>
  <c r="AQ304" i="5"/>
  <c r="BX304" i="5"/>
  <c r="BY304" i="5"/>
  <c r="CA304" i="5"/>
  <c r="AS304" i="5"/>
  <c r="CD304" i="5"/>
  <c r="CF304" i="5"/>
  <c r="CJ304" i="5"/>
  <c r="CO304" i="5"/>
  <c r="CK304" i="5"/>
  <c r="BH304" i="5"/>
  <c r="CN304" i="5"/>
  <c r="BN304" i="5"/>
  <c r="CQ304" i="5"/>
  <c r="CS304" i="5"/>
  <c r="CU304" i="5"/>
  <c r="BO304" i="5"/>
  <c r="CP304" i="5"/>
  <c r="BU304" i="5"/>
  <c r="CL304" i="5"/>
  <c r="BG304" i="5"/>
  <c r="CI304" i="5"/>
  <c r="BJ304" i="5"/>
  <c r="CH304" i="5"/>
  <c r="BK304" i="5"/>
  <c r="CG304" i="5"/>
  <c r="BT304" i="5"/>
  <c r="BS304" i="5"/>
  <c r="BR304" i="5"/>
  <c r="BQ304" i="5"/>
  <c r="BP304" i="5"/>
  <c r="BM304" i="5"/>
  <c r="BL304" i="5"/>
  <c r="BI304" i="5"/>
  <c r="BF304" i="5"/>
  <c r="BE304" i="5"/>
  <c r="BD304" i="5"/>
  <c r="BC304" i="5"/>
  <c r="BB304" i="5"/>
  <c r="BA304" i="5"/>
  <c r="AZ304" i="5"/>
  <c r="AY304" i="5"/>
  <c r="AX304" i="5"/>
  <c r="AW304" i="5"/>
  <c r="AV304" i="5"/>
  <c r="AU304" i="5"/>
  <c r="AT304" i="5"/>
  <c r="AR304" i="5"/>
  <c r="AP304" i="5"/>
  <c r="AO304" i="5"/>
  <c r="AQ303" i="5"/>
  <c r="BX303" i="5"/>
  <c r="BY303" i="5"/>
  <c r="CA303" i="5"/>
  <c r="AS303" i="5"/>
  <c r="CD303" i="5"/>
  <c r="CF303" i="5"/>
  <c r="CJ303" i="5"/>
  <c r="CO303" i="5"/>
  <c r="CK303" i="5"/>
  <c r="BH303" i="5"/>
  <c r="CN303" i="5"/>
  <c r="BN303" i="5"/>
  <c r="CQ303" i="5"/>
  <c r="CS303" i="5"/>
  <c r="CU303" i="5"/>
  <c r="BO303" i="5"/>
  <c r="CP303" i="5"/>
  <c r="BU303" i="5"/>
  <c r="CL303" i="5"/>
  <c r="BG303" i="5"/>
  <c r="CI303" i="5"/>
  <c r="BJ303" i="5"/>
  <c r="CH303" i="5"/>
  <c r="BK303" i="5"/>
  <c r="CG303" i="5"/>
  <c r="BT303" i="5"/>
  <c r="BS303" i="5"/>
  <c r="BR303" i="5"/>
  <c r="BQ303" i="5"/>
  <c r="BP303" i="5"/>
  <c r="BM303" i="5"/>
  <c r="BL303" i="5"/>
  <c r="BI303" i="5"/>
  <c r="BF303" i="5"/>
  <c r="BE303" i="5"/>
  <c r="BD303" i="5"/>
  <c r="BC303" i="5"/>
  <c r="BB303" i="5"/>
  <c r="BA303" i="5"/>
  <c r="AZ303" i="5"/>
  <c r="AY303" i="5"/>
  <c r="AX303" i="5"/>
  <c r="AW303" i="5"/>
  <c r="AV303" i="5"/>
  <c r="AU303" i="5"/>
  <c r="AT303" i="5"/>
  <c r="AR303" i="5"/>
  <c r="AP303" i="5"/>
  <c r="AO303" i="5"/>
  <c r="AQ302" i="5"/>
  <c r="BX302" i="5"/>
  <c r="BY302" i="5"/>
  <c r="CA302" i="5"/>
  <c r="AS302" i="5"/>
  <c r="CD302" i="5"/>
  <c r="CF302" i="5"/>
  <c r="CJ302" i="5"/>
  <c r="CO302" i="5"/>
  <c r="CK302" i="5"/>
  <c r="BH302" i="5"/>
  <c r="CN302" i="5"/>
  <c r="BN302" i="5"/>
  <c r="CQ302" i="5"/>
  <c r="CS302" i="5"/>
  <c r="CU302" i="5"/>
  <c r="BO302" i="5"/>
  <c r="CP302" i="5"/>
  <c r="BU302" i="5"/>
  <c r="CL302" i="5"/>
  <c r="BG302" i="5"/>
  <c r="CI302" i="5"/>
  <c r="BJ302" i="5"/>
  <c r="CH302" i="5"/>
  <c r="BK302" i="5"/>
  <c r="CG302" i="5"/>
  <c r="BT302" i="5"/>
  <c r="BS302" i="5"/>
  <c r="BR302" i="5"/>
  <c r="BQ302" i="5"/>
  <c r="BP302" i="5"/>
  <c r="BM302" i="5"/>
  <c r="BL302" i="5"/>
  <c r="BI302" i="5"/>
  <c r="BF302" i="5"/>
  <c r="BE302" i="5"/>
  <c r="BD302" i="5"/>
  <c r="BC302" i="5"/>
  <c r="BB302" i="5"/>
  <c r="BA302" i="5"/>
  <c r="AZ302" i="5"/>
  <c r="AY302" i="5"/>
  <c r="AX302" i="5"/>
  <c r="AW302" i="5"/>
  <c r="AV302" i="5"/>
  <c r="AU302" i="5"/>
  <c r="AT302" i="5"/>
  <c r="AR302" i="5"/>
  <c r="AP302" i="5"/>
  <c r="AO302" i="5"/>
  <c r="AQ301" i="5"/>
  <c r="BX301" i="5"/>
  <c r="BY301" i="5"/>
  <c r="CA301" i="5"/>
  <c r="AS301" i="5"/>
  <c r="CD301" i="5"/>
  <c r="CF301" i="5"/>
  <c r="CJ301" i="5"/>
  <c r="CO301" i="5"/>
  <c r="CK301" i="5"/>
  <c r="BH301" i="5"/>
  <c r="CN301" i="5"/>
  <c r="BN301" i="5"/>
  <c r="CQ301" i="5"/>
  <c r="CS301" i="5"/>
  <c r="CU301" i="5"/>
  <c r="BO301" i="5"/>
  <c r="CP301" i="5"/>
  <c r="BU301" i="5"/>
  <c r="CL301" i="5"/>
  <c r="BG301" i="5"/>
  <c r="CI301" i="5"/>
  <c r="BJ301" i="5"/>
  <c r="CH301" i="5"/>
  <c r="BK301" i="5"/>
  <c r="CG301" i="5"/>
  <c r="BT301" i="5"/>
  <c r="BS301" i="5"/>
  <c r="BR301" i="5"/>
  <c r="BQ301" i="5"/>
  <c r="BP301" i="5"/>
  <c r="BM301" i="5"/>
  <c r="BL301" i="5"/>
  <c r="BI301" i="5"/>
  <c r="BF301" i="5"/>
  <c r="BE301" i="5"/>
  <c r="BD301" i="5"/>
  <c r="BC301" i="5"/>
  <c r="BB301" i="5"/>
  <c r="BA301" i="5"/>
  <c r="AZ301" i="5"/>
  <c r="AY301" i="5"/>
  <c r="AX301" i="5"/>
  <c r="AW301" i="5"/>
  <c r="AV301" i="5"/>
  <c r="AU301" i="5"/>
  <c r="AT301" i="5"/>
  <c r="AR301" i="5"/>
  <c r="AP301" i="5"/>
  <c r="AO301" i="5"/>
  <c r="AR300" i="5"/>
  <c r="CB300" i="5"/>
  <c r="AX300" i="5"/>
  <c r="CC300" i="5"/>
  <c r="AS300" i="5"/>
  <c r="CD300" i="5"/>
  <c r="AU300" i="5"/>
  <c r="CE300" i="5"/>
  <c r="CF300" i="5"/>
  <c r="CO300" i="5"/>
  <c r="CK300" i="5"/>
  <c r="BH300" i="5"/>
  <c r="CN300" i="5"/>
  <c r="BN300" i="5"/>
  <c r="CQ300" i="5"/>
  <c r="CS300" i="5"/>
  <c r="CU300" i="5"/>
  <c r="BO300" i="5"/>
  <c r="CP300" i="5"/>
  <c r="BU300" i="5"/>
  <c r="CL300" i="5"/>
  <c r="BG300" i="5"/>
  <c r="CI300" i="5"/>
  <c r="BJ300" i="5"/>
  <c r="CH300" i="5"/>
  <c r="BK300" i="5"/>
  <c r="CG300" i="5"/>
  <c r="BT300" i="5"/>
  <c r="BS300" i="5"/>
  <c r="BR300" i="5"/>
  <c r="BQ300" i="5"/>
  <c r="BP300" i="5"/>
  <c r="BM300" i="5"/>
  <c r="BL300" i="5"/>
  <c r="BI300" i="5"/>
  <c r="BF300" i="5"/>
  <c r="BE300" i="5"/>
  <c r="BD300" i="5"/>
  <c r="BC300" i="5"/>
  <c r="BB300" i="5"/>
  <c r="BA300" i="5"/>
  <c r="AZ300" i="5"/>
  <c r="AY300" i="5"/>
  <c r="AW300" i="5"/>
  <c r="AT300" i="5"/>
  <c r="AP300" i="5"/>
  <c r="AO300" i="5"/>
  <c r="AQ299" i="5"/>
  <c r="BX299" i="5"/>
  <c r="BY299" i="5"/>
  <c r="CA299" i="5"/>
  <c r="AR299" i="5"/>
  <c r="CB299" i="5"/>
  <c r="AX299" i="5"/>
  <c r="CC299" i="5"/>
  <c r="AS299" i="5"/>
  <c r="CD299" i="5"/>
  <c r="AU299" i="5"/>
  <c r="CE299" i="5"/>
  <c r="CF299" i="5"/>
  <c r="AV299" i="5"/>
  <c r="CJ299" i="5"/>
  <c r="CO299" i="5"/>
  <c r="CK299" i="5"/>
  <c r="BH299" i="5"/>
  <c r="CN299" i="5"/>
  <c r="BN299" i="5"/>
  <c r="CQ299" i="5"/>
  <c r="CS299" i="5"/>
  <c r="CU299" i="5"/>
  <c r="BO299" i="5"/>
  <c r="CP299" i="5"/>
  <c r="BU299" i="5"/>
  <c r="CL299" i="5"/>
  <c r="BG299" i="5"/>
  <c r="CI299" i="5"/>
  <c r="BJ299" i="5"/>
  <c r="CH299" i="5"/>
  <c r="BK299" i="5"/>
  <c r="CG299" i="5"/>
  <c r="BT299" i="5"/>
  <c r="BS299" i="5"/>
  <c r="BR299" i="5"/>
  <c r="BQ299" i="5"/>
  <c r="BP299" i="5"/>
  <c r="BM299" i="5"/>
  <c r="BL299" i="5"/>
  <c r="BI299" i="5"/>
  <c r="BF299" i="5"/>
  <c r="BE299" i="5"/>
  <c r="BD299" i="5"/>
  <c r="BC299" i="5"/>
  <c r="BB299" i="5"/>
  <c r="BA299" i="5"/>
  <c r="AZ299" i="5"/>
  <c r="AY299" i="5"/>
  <c r="AW299" i="5"/>
  <c r="AT299" i="5"/>
  <c r="AP299" i="5"/>
  <c r="AO299" i="5"/>
  <c r="AQ298" i="5"/>
  <c r="BX298" i="5"/>
  <c r="BY298" i="5"/>
  <c r="CA298" i="5"/>
  <c r="AR298" i="5"/>
  <c r="CB298" i="5"/>
  <c r="AX298" i="5"/>
  <c r="CC298" i="5"/>
  <c r="AS298" i="5"/>
  <c r="CD298" i="5"/>
  <c r="AU298" i="5"/>
  <c r="CE298" i="5"/>
  <c r="CF298" i="5"/>
  <c r="AV298" i="5"/>
  <c r="CJ298" i="5"/>
  <c r="CO298" i="5"/>
  <c r="CK298" i="5"/>
  <c r="BH298" i="5"/>
  <c r="CN298" i="5"/>
  <c r="BN298" i="5"/>
  <c r="CQ298" i="5"/>
  <c r="CS298" i="5"/>
  <c r="CU298" i="5"/>
  <c r="BO298" i="5"/>
  <c r="CP298" i="5"/>
  <c r="BU298" i="5"/>
  <c r="CL298" i="5"/>
  <c r="BG298" i="5"/>
  <c r="CI298" i="5"/>
  <c r="BJ298" i="5"/>
  <c r="CH298" i="5"/>
  <c r="BK298" i="5"/>
  <c r="CG298" i="5"/>
  <c r="BT298" i="5"/>
  <c r="BS298" i="5"/>
  <c r="BR298" i="5"/>
  <c r="BQ298" i="5"/>
  <c r="BP298" i="5"/>
  <c r="BM298" i="5"/>
  <c r="BL298" i="5"/>
  <c r="BI298" i="5"/>
  <c r="BF298" i="5"/>
  <c r="BE298" i="5"/>
  <c r="BD298" i="5"/>
  <c r="BC298" i="5"/>
  <c r="BB298" i="5"/>
  <c r="BA298" i="5"/>
  <c r="AZ298" i="5"/>
  <c r="AY298" i="5"/>
  <c r="AW298" i="5"/>
  <c r="AT298" i="5"/>
  <c r="AP298" i="5"/>
  <c r="AO298" i="5"/>
  <c r="AQ297" i="5"/>
  <c r="BX297" i="5"/>
  <c r="BY297" i="5"/>
  <c r="CA297" i="5"/>
  <c r="AR297" i="5"/>
  <c r="CB297" i="5"/>
  <c r="AX297" i="5"/>
  <c r="CC297" i="5"/>
  <c r="AS297" i="5"/>
  <c r="CD297" i="5"/>
  <c r="AU297" i="5"/>
  <c r="CE297" i="5"/>
  <c r="CF297" i="5"/>
  <c r="AV297" i="5"/>
  <c r="CJ297" i="5"/>
  <c r="CO297" i="5"/>
  <c r="CK297" i="5"/>
  <c r="BH297" i="5"/>
  <c r="CN297" i="5"/>
  <c r="BN297" i="5"/>
  <c r="CQ297" i="5"/>
  <c r="CS297" i="5"/>
  <c r="CU297" i="5"/>
  <c r="BO297" i="5"/>
  <c r="CP297" i="5"/>
  <c r="BU297" i="5"/>
  <c r="CL297" i="5"/>
  <c r="BG297" i="5"/>
  <c r="CI297" i="5"/>
  <c r="BJ297" i="5"/>
  <c r="CH297" i="5"/>
  <c r="BK297" i="5"/>
  <c r="CG297" i="5"/>
  <c r="BT297" i="5"/>
  <c r="BS297" i="5"/>
  <c r="BR297" i="5"/>
  <c r="BQ297" i="5"/>
  <c r="BP297" i="5"/>
  <c r="BM297" i="5"/>
  <c r="BL297" i="5"/>
  <c r="BI297" i="5"/>
  <c r="BF297" i="5"/>
  <c r="BE297" i="5"/>
  <c r="BD297" i="5"/>
  <c r="BC297" i="5"/>
  <c r="BB297" i="5"/>
  <c r="BA297" i="5"/>
  <c r="AZ297" i="5"/>
  <c r="AY297" i="5"/>
  <c r="AW297" i="5"/>
  <c r="AT297" i="5"/>
  <c r="AP297" i="5"/>
  <c r="AO297" i="5"/>
  <c r="AQ296" i="5"/>
  <c r="BX296" i="5"/>
  <c r="BY296" i="5"/>
  <c r="CA296" i="5"/>
  <c r="AR296" i="5"/>
  <c r="CB296" i="5"/>
  <c r="AX296" i="5"/>
  <c r="CC296" i="5"/>
  <c r="AS296" i="5"/>
  <c r="CD296" i="5"/>
  <c r="AU296" i="5"/>
  <c r="CE296" i="5"/>
  <c r="CF296" i="5"/>
  <c r="AV296" i="5"/>
  <c r="CJ296" i="5"/>
  <c r="CO296" i="5"/>
  <c r="CK296" i="5"/>
  <c r="BN296" i="5"/>
  <c r="CQ296" i="5"/>
  <c r="CS296" i="5"/>
  <c r="CU296" i="5"/>
  <c r="BO296" i="5"/>
  <c r="CP296" i="5"/>
  <c r="BU296" i="5"/>
  <c r="CL296" i="5"/>
  <c r="BG296" i="5"/>
  <c r="CI296" i="5"/>
  <c r="BJ296" i="5"/>
  <c r="CH296" i="5"/>
  <c r="BK296" i="5"/>
  <c r="CG296" i="5"/>
  <c r="BT296" i="5"/>
  <c r="BS296" i="5"/>
  <c r="BR296" i="5"/>
  <c r="BQ296" i="5"/>
  <c r="BP296" i="5"/>
  <c r="BM296" i="5"/>
  <c r="BL296" i="5"/>
  <c r="BI296" i="5"/>
  <c r="BH296" i="5"/>
  <c r="BF296" i="5"/>
  <c r="BE296" i="5"/>
  <c r="BD296" i="5"/>
  <c r="BC296" i="5"/>
  <c r="BB296" i="5"/>
  <c r="BA296" i="5"/>
  <c r="AZ296" i="5"/>
  <c r="AY296" i="5"/>
  <c r="AW296" i="5"/>
  <c r="AT296" i="5"/>
  <c r="AP296" i="5"/>
  <c r="AO296" i="5"/>
  <c r="AQ295" i="5"/>
  <c r="BX295" i="5"/>
  <c r="BY295" i="5"/>
  <c r="CA295" i="5"/>
  <c r="AR295" i="5"/>
  <c r="CB295" i="5"/>
  <c r="AX295" i="5"/>
  <c r="CC295" i="5"/>
  <c r="AS295" i="5"/>
  <c r="CD295" i="5"/>
  <c r="AU295" i="5"/>
  <c r="CE295" i="5"/>
  <c r="CF295" i="5"/>
  <c r="AV295" i="5"/>
  <c r="CJ295" i="5"/>
  <c r="CO295" i="5"/>
  <c r="CK295" i="5"/>
  <c r="BH295" i="5"/>
  <c r="CN295" i="5"/>
  <c r="BN295" i="5"/>
  <c r="CQ295" i="5"/>
  <c r="CS295" i="5"/>
  <c r="CU295" i="5"/>
  <c r="BO295" i="5"/>
  <c r="CP295" i="5"/>
  <c r="BU295" i="5"/>
  <c r="CL295" i="5"/>
  <c r="BG295" i="5"/>
  <c r="CI295" i="5"/>
  <c r="BJ295" i="5"/>
  <c r="CH295" i="5"/>
  <c r="BK295" i="5"/>
  <c r="CG295" i="5"/>
  <c r="BT295" i="5"/>
  <c r="BS295" i="5"/>
  <c r="BR295" i="5"/>
  <c r="BQ295" i="5"/>
  <c r="BP295" i="5"/>
  <c r="BM295" i="5"/>
  <c r="BL295" i="5"/>
  <c r="BI295" i="5"/>
  <c r="BF295" i="5"/>
  <c r="BE295" i="5"/>
  <c r="BD295" i="5"/>
  <c r="BC295" i="5"/>
  <c r="BB295" i="5"/>
  <c r="BA295" i="5"/>
  <c r="AZ295" i="5"/>
  <c r="AY295" i="5"/>
  <c r="AW295" i="5"/>
  <c r="AT295" i="5"/>
  <c r="AP295" i="5"/>
  <c r="AO295" i="5"/>
  <c r="AQ294" i="5"/>
  <c r="BX294" i="5"/>
  <c r="BY294" i="5"/>
  <c r="CA294" i="5"/>
  <c r="AR294" i="5"/>
  <c r="CB294" i="5"/>
  <c r="AX294" i="5"/>
  <c r="CC294" i="5"/>
  <c r="AS294" i="5"/>
  <c r="CD294" i="5"/>
  <c r="AU294" i="5"/>
  <c r="CE294" i="5"/>
  <c r="CF294" i="5"/>
  <c r="AV294" i="5"/>
  <c r="CJ294" i="5"/>
  <c r="CO294" i="5"/>
  <c r="CK294" i="5"/>
  <c r="BH294" i="5"/>
  <c r="CN294" i="5"/>
  <c r="BN294" i="5"/>
  <c r="CQ294" i="5"/>
  <c r="CS294" i="5"/>
  <c r="CU294" i="5"/>
  <c r="BO294" i="5"/>
  <c r="CP294" i="5"/>
  <c r="BU294" i="5"/>
  <c r="CL294" i="5"/>
  <c r="BG294" i="5"/>
  <c r="CI294" i="5"/>
  <c r="BJ294" i="5"/>
  <c r="CH294" i="5"/>
  <c r="BK294" i="5"/>
  <c r="CG294" i="5"/>
  <c r="BT294" i="5"/>
  <c r="BS294" i="5"/>
  <c r="BR294" i="5"/>
  <c r="BQ294" i="5"/>
  <c r="BP294" i="5"/>
  <c r="BM294" i="5"/>
  <c r="BL294" i="5"/>
  <c r="BI294" i="5"/>
  <c r="BF294" i="5"/>
  <c r="BE294" i="5"/>
  <c r="BD294" i="5"/>
  <c r="BC294" i="5"/>
  <c r="BB294" i="5"/>
  <c r="BA294" i="5"/>
  <c r="AZ294" i="5"/>
  <c r="AY294" i="5"/>
  <c r="AW294" i="5"/>
  <c r="AT294" i="5"/>
  <c r="AP294" i="5"/>
  <c r="AO294" i="5"/>
  <c r="AQ293" i="5"/>
  <c r="BX293" i="5"/>
  <c r="BY293" i="5"/>
  <c r="CA293" i="5"/>
  <c r="AR293" i="5"/>
  <c r="CB293" i="5"/>
  <c r="AX293" i="5"/>
  <c r="CC293" i="5"/>
  <c r="AS293" i="5"/>
  <c r="CD293" i="5"/>
  <c r="AU293" i="5"/>
  <c r="CE293" i="5"/>
  <c r="CF293" i="5"/>
  <c r="AV293" i="5"/>
  <c r="CJ293" i="5"/>
  <c r="CO293" i="5"/>
  <c r="CK293" i="5"/>
  <c r="BH293" i="5"/>
  <c r="CN293" i="5"/>
  <c r="BN293" i="5"/>
  <c r="CQ293" i="5"/>
  <c r="CS293" i="5"/>
  <c r="CU293" i="5"/>
  <c r="BO293" i="5"/>
  <c r="CP293" i="5"/>
  <c r="BU293" i="5"/>
  <c r="CL293" i="5"/>
  <c r="BG293" i="5"/>
  <c r="CI293" i="5"/>
  <c r="BJ293" i="5"/>
  <c r="CH293" i="5"/>
  <c r="BK293" i="5"/>
  <c r="CG293" i="5"/>
  <c r="BT293" i="5"/>
  <c r="BS293" i="5"/>
  <c r="BR293" i="5"/>
  <c r="BQ293" i="5"/>
  <c r="BP293" i="5"/>
  <c r="BM293" i="5"/>
  <c r="BL293" i="5"/>
  <c r="BI293" i="5"/>
  <c r="BF293" i="5"/>
  <c r="BE293" i="5"/>
  <c r="BD293" i="5"/>
  <c r="BC293" i="5"/>
  <c r="BB293" i="5"/>
  <c r="BA293" i="5"/>
  <c r="AZ293" i="5"/>
  <c r="AY293" i="5"/>
  <c r="AW293" i="5"/>
  <c r="AT293" i="5"/>
  <c r="AP293" i="5"/>
  <c r="AO293" i="5"/>
  <c r="AQ292" i="5"/>
  <c r="BX292" i="5"/>
  <c r="BY292" i="5"/>
  <c r="CA292" i="5"/>
  <c r="AR292" i="5"/>
  <c r="CB292" i="5"/>
  <c r="AX292" i="5"/>
  <c r="CC292" i="5"/>
  <c r="AS292" i="5"/>
  <c r="CD292" i="5"/>
  <c r="AU292" i="5"/>
  <c r="CE292" i="5"/>
  <c r="CF292" i="5"/>
  <c r="AV292" i="5"/>
  <c r="CJ292" i="5"/>
  <c r="CO292" i="5"/>
  <c r="CK292" i="5"/>
  <c r="BH292" i="5"/>
  <c r="CN292" i="5"/>
  <c r="BN292" i="5"/>
  <c r="CQ292" i="5"/>
  <c r="CS292" i="5"/>
  <c r="CU292" i="5"/>
  <c r="BO292" i="5"/>
  <c r="CP292" i="5"/>
  <c r="BU292" i="5"/>
  <c r="CL292" i="5"/>
  <c r="BG292" i="5"/>
  <c r="CI292" i="5"/>
  <c r="BJ292" i="5"/>
  <c r="CH292" i="5"/>
  <c r="BK292" i="5"/>
  <c r="CG292" i="5"/>
  <c r="BT292" i="5"/>
  <c r="BS292" i="5"/>
  <c r="BR292" i="5"/>
  <c r="BQ292" i="5"/>
  <c r="BP292" i="5"/>
  <c r="BM292" i="5"/>
  <c r="BL292" i="5"/>
  <c r="BI292" i="5"/>
  <c r="BF292" i="5"/>
  <c r="BE292" i="5"/>
  <c r="BD292" i="5"/>
  <c r="BC292" i="5"/>
  <c r="BB292" i="5"/>
  <c r="BA292" i="5"/>
  <c r="AZ292" i="5"/>
  <c r="AY292" i="5"/>
  <c r="AW292" i="5"/>
  <c r="AT292" i="5"/>
  <c r="AP292" i="5"/>
  <c r="AO292" i="5"/>
  <c r="AQ291" i="5"/>
  <c r="BX291" i="5"/>
  <c r="BY291" i="5"/>
  <c r="CA291" i="5"/>
  <c r="AR291" i="5"/>
  <c r="CB291" i="5"/>
  <c r="AX291" i="5"/>
  <c r="CC291" i="5"/>
  <c r="AS291" i="5"/>
  <c r="CD291" i="5"/>
  <c r="AU291" i="5"/>
  <c r="CE291" i="5"/>
  <c r="CF291" i="5"/>
  <c r="AV291" i="5"/>
  <c r="CJ291" i="5"/>
  <c r="CO291" i="5"/>
  <c r="CK291" i="5"/>
  <c r="BH291" i="5"/>
  <c r="CN291" i="5"/>
  <c r="BN291" i="5"/>
  <c r="CQ291" i="5"/>
  <c r="CS291" i="5"/>
  <c r="CU291" i="5"/>
  <c r="BO291" i="5"/>
  <c r="CP291" i="5"/>
  <c r="BU291" i="5"/>
  <c r="CL291" i="5"/>
  <c r="BG291" i="5"/>
  <c r="CI291" i="5"/>
  <c r="BJ291" i="5"/>
  <c r="CH291" i="5"/>
  <c r="BK291" i="5"/>
  <c r="CG291" i="5"/>
  <c r="BT291" i="5"/>
  <c r="BS291" i="5"/>
  <c r="BR291" i="5"/>
  <c r="BQ291" i="5"/>
  <c r="BP291" i="5"/>
  <c r="BM291" i="5"/>
  <c r="BL291" i="5"/>
  <c r="BI291" i="5"/>
  <c r="BF291" i="5"/>
  <c r="BE291" i="5"/>
  <c r="BD291" i="5"/>
  <c r="BC291" i="5"/>
  <c r="BB291" i="5"/>
  <c r="BA291" i="5"/>
  <c r="AZ291" i="5"/>
  <c r="AY291" i="5"/>
  <c r="AW291" i="5"/>
  <c r="AT291" i="5"/>
  <c r="AP291" i="5"/>
  <c r="AO291" i="5"/>
  <c r="AQ290" i="5"/>
  <c r="BX290" i="5"/>
  <c r="BY290" i="5"/>
  <c r="CA290" i="5"/>
  <c r="AR290" i="5"/>
  <c r="CB290" i="5"/>
  <c r="AX290" i="5"/>
  <c r="CC290" i="5"/>
  <c r="AS290" i="5"/>
  <c r="CD290" i="5"/>
  <c r="AU290" i="5"/>
  <c r="CE290" i="5"/>
  <c r="CF290" i="5"/>
  <c r="AV290" i="5"/>
  <c r="CJ290" i="5"/>
  <c r="CO290" i="5"/>
  <c r="CK290" i="5"/>
  <c r="BH290" i="5"/>
  <c r="CN290" i="5"/>
  <c r="BN290" i="5"/>
  <c r="CQ290" i="5"/>
  <c r="CS290" i="5"/>
  <c r="CU290" i="5"/>
  <c r="BO290" i="5"/>
  <c r="CP290" i="5"/>
  <c r="BU290" i="5"/>
  <c r="CL290" i="5"/>
  <c r="BG290" i="5"/>
  <c r="CI290" i="5"/>
  <c r="BJ290" i="5"/>
  <c r="CH290" i="5"/>
  <c r="BK290" i="5"/>
  <c r="CG290" i="5"/>
  <c r="BT290" i="5"/>
  <c r="BS290" i="5"/>
  <c r="BR290" i="5"/>
  <c r="BQ290" i="5"/>
  <c r="BP290" i="5"/>
  <c r="BM290" i="5"/>
  <c r="BL290" i="5"/>
  <c r="BI290" i="5"/>
  <c r="BF290" i="5"/>
  <c r="BE290" i="5"/>
  <c r="BD290" i="5"/>
  <c r="BC290" i="5"/>
  <c r="BB290" i="5"/>
  <c r="BA290" i="5"/>
  <c r="AZ290" i="5"/>
  <c r="AY290" i="5"/>
  <c r="AW290" i="5"/>
  <c r="AT290" i="5"/>
  <c r="AP290" i="5"/>
  <c r="AO290" i="5"/>
  <c r="AQ289" i="5"/>
  <c r="BX289" i="5"/>
  <c r="BY289" i="5"/>
  <c r="CA289" i="5"/>
  <c r="AR289" i="5"/>
  <c r="CB289" i="5"/>
  <c r="AX289" i="5"/>
  <c r="CC289" i="5"/>
  <c r="AS289" i="5"/>
  <c r="CD289" i="5"/>
  <c r="AU289" i="5"/>
  <c r="CE289" i="5"/>
  <c r="BI289" i="5"/>
  <c r="CF289" i="5"/>
  <c r="AV289" i="5"/>
  <c r="CJ289" i="5"/>
  <c r="CO289" i="5"/>
  <c r="CK289" i="5"/>
  <c r="BT289" i="5"/>
  <c r="CM289" i="5"/>
  <c r="BH289" i="5"/>
  <c r="CN289" i="5"/>
  <c r="BN289" i="5"/>
  <c r="CQ289" i="5"/>
  <c r="CS289" i="5"/>
  <c r="CU289" i="5"/>
  <c r="BO289" i="5"/>
  <c r="CP289" i="5"/>
  <c r="BU289" i="5"/>
  <c r="CL289" i="5"/>
  <c r="BG289" i="5"/>
  <c r="CI289" i="5"/>
  <c r="BJ289" i="5"/>
  <c r="CH289" i="5"/>
  <c r="BK289" i="5"/>
  <c r="CG289" i="5"/>
  <c r="BS289" i="5"/>
  <c r="BR289" i="5"/>
  <c r="BQ289" i="5"/>
  <c r="BP289" i="5"/>
  <c r="BM289" i="5"/>
  <c r="BL289" i="5"/>
  <c r="BF289" i="5"/>
  <c r="BE289" i="5"/>
  <c r="BD289" i="5"/>
  <c r="BC289" i="5"/>
  <c r="BB289" i="5"/>
  <c r="BA289" i="5"/>
  <c r="AZ289" i="5"/>
  <c r="AY289" i="5"/>
  <c r="AW289" i="5"/>
  <c r="AT289" i="5"/>
  <c r="AP289" i="5"/>
  <c r="AO289" i="5"/>
  <c r="AQ288" i="5"/>
  <c r="BX288" i="5"/>
  <c r="BY288" i="5"/>
  <c r="CA288" i="5"/>
  <c r="AR288" i="5"/>
  <c r="CB288" i="5"/>
  <c r="AX288" i="5"/>
  <c r="CC288" i="5"/>
  <c r="AS288" i="5"/>
  <c r="CD288" i="5"/>
  <c r="AU288" i="5"/>
  <c r="CE288" i="5"/>
  <c r="AV288" i="5"/>
  <c r="CJ288" i="5"/>
  <c r="CO288" i="5"/>
  <c r="CK288" i="5"/>
  <c r="BH288" i="5"/>
  <c r="CN288" i="5"/>
  <c r="BN288" i="5"/>
  <c r="CQ288" i="5"/>
  <c r="CS288" i="5"/>
  <c r="CU288" i="5"/>
  <c r="BO288" i="5"/>
  <c r="CP288" i="5"/>
  <c r="BU288" i="5"/>
  <c r="CL288" i="5"/>
  <c r="BG288" i="5"/>
  <c r="CI288" i="5"/>
  <c r="BJ288" i="5"/>
  <c r="CH288" i="5"/>
  <c r="BK288" i="5"/>
  <c r="CG288" i="5"/>
  <c r="BT288" i="5"/>
  <c r="BS288" i="5"/>
  <c r="BR288" i="5"/>
  <c r="BQ288" i="5"/>
  <c r="BP288" i="5"/>
  <c r="BM288" i="5"/>
  <c r="BL288" i="5"/>
  <c r="BI288" i="5"/>
  <c r="BF288" i="5"/>
  <c r="BE288" i="5"/>
  <c r="BD288" i="5"/>
  <c r="BC288" i="5"/>
  <c r="BB288" i="5"/>
  <c r="BA288" i="5"/>
  <c r="AZ288" i="5"/>
  <c r="AY288" i="5"/>
  <c r="AW288" i="5"/>
  <c r="AT288" i="5"/>
  <c r="AP288" i="5"/>
  <c r="AO288" i="5"/>
  <c r="AQ287" i="5"/>
  <c r="BX287" i="5"/>
  <c r="BY287" i="5"/>
  <c r="CA287" i="5"/>
  <c r="AR287" i="5"/>
  <c r="CB287" i="5"/>
  <c r="AX287" i="5"/>
  <c r="CC287" i="5"/>
  <c r="AS287" i="5"/>
  <c r="CD287" i="5"/>
  <c r="AU287" i="5"/>
  <c r="CE287" i="5"/>
  <c r="AV287" i="5"/>
  <c r="CJ287" i="5"/>
  <c r="CO287" i="5"/>
  <c r="CK287" i="5"/>
  <c r="BT287" i="5"/>
  <c r="CM287" i="5"/>
  <c r="BH287" i="5"/>
  <c r="CN287" i="5"/>
  <c r="BN287" i="5"/>
  <c r="CQ287" i="5"/>
  <c r="CS287" i="5"/>
  <c r="CU287" i="5"/>
  <c r="BO287" i="5"/>
  <c r="CP287" i="5"/>
  <c r="BU287" i="5"/>
  <c r="CL287" i="5"/>
  <c r="BG287" i="5"/>
  <c r="CI287" i="5"/>
  <c r="BJ287" i="5"/>
  <c r="CH287" i="5"/>
  <c r="BK287" i="5"/>
  <c r="CG287" i="5"/>
  <c r="BS287" i="5"/>
  <c r="BR287" i="5"/>
  <c r="BQ287" i="5"/>
  <c r="BP287" i="5"/>
  <c r="BM287" i="5"/>
  <c r="BL287" i="5"/>
  <c r="BI287" i="5"/>
  <c r="BF287" i="5"/>
  <c r="BE287" i="5"/>
  <c r="BD287" i="5"/>
  <c r="BC287" i="5"/>
  <c r="BB287" i="5"/>
  <c r="BA287" i="5"/>
  <c r="AZ287" i="5"/>
  <c r="AY287" i="5"/>
  <c r="AW287" i="5"/>
  <c r="AT287" i="5"/>
  <c r="AP287" i="5"/>
  <c r="AO287" i="5"/>
  <c r="AQ286" i="5"/>
  <c r="BX286" i="5"/>
  <c r="BY286" i="5"/>
  <c r="CA286" i="5"/>
  <c r="AR286" i="5"/>
  <c r="CB286" i="5"/>
  <c r="AX286" i="5"/>
  <c r="CC286" i="5"/>
  <c r="AS286" i="5"/>
  <c r="CD286" i="5"/>
  <c r="AU286" i="5"/>
  <c r="CE286" i="5"/>
  <c r="AV286" i="5"/>
  <c r="CJ286" i="5"/>
  <c r="CO286" i="5"/>
  <c r="CK286" i="5"/>
  <c r="BT286" i="5"/>
  <c r="CM286" i="5"/>
  <c r="BH286" i="5"/>
  <c r="CN286" i="5"/>
  <c r="BN286" i="5"/>
  <c r="CQ286" i="5"/>
  <c r="CS286" i="5"/>
  <c r="CU286" i="5"/>
  <c r="BO286" i="5"/>
  <c r="CP286" i="5"/>
  <c r="BU286" i="5"/>
  <c r="CL286" i="5"/>
  <c r="BG286" i="5"/>
  <c r="CI286" i="5"/>
  <c r="BJ286" i="5"/>
  <c r="CH286" i="5"/>
  <c r="BK286" i="5"/>
  <c r="CG286" i="5"/>
  <c r="BS286" i="5"/>
  <c r="BR286" i="5"/>
  <c r="BQ286" i="5"/>
  <c r="BP286" i="5"/>
  <c r="BM286" i="5"/>
  <c r="BL286" i="5"/>
  <c r="BI286" i="5"/>
  <c r="BF286" i="5"/>
  <c r="BE286" i="5"/>
  <c r="BD286" i="5"/>
  <c r="BC286" i="5"/>
  <c r="BB286" i="5"/>
  <c r="BA286" i="5"/>
  <c r="AZ286" i="5"/>
  <c r="AY286" i="5"/>
  <c r="AW286" i="5"/>
  <c r="AT286" i="5"/>
  <c r="AP286" i="5"/>
  <c r="AO286" i="5"/>
  <c r="AQ285" i="5"/>
  <c r="BX285" i="5"/>
  <c r="BY285" i="5"/>
  <c r="CA285" i="5"/>
  <c r="AR285" i="5"/>
  <c r="CB285" i="5"/>
  <c r="AX285" i="5"/>
  <c r="CC285" i="5"/>
  <c r="AS285" i="5"/>
  <c r="CD285" i="5"/>
  <c r="AU285" i="5"/>
  <c r="CE285" i="5"/>
  <c r="AV285" i="5"/>
  <c r="CJ285" i="5"/>
  <c r="CO285" i="5"/>
  <c r="CK285" i="5"/>
  <c r="BH285" i="5"/>
  <c r="CN285" i="5"/>
  <c r="BN285" i="5"/>
  <c r="CQ285" i="5"/>
  <c r="CS285" i="5"/>
  <c r="CU285" i="5"/>
  <c r="BO285" i="5"/>
  <c r="CP285" i="5"/>
  <c r="BU285" i="5"/>
  <c r="CL285" i="5"/>
  <c r="BG285" i="5"/>
  <c r="CI285" i="5"/>
  <c r="BJ285" i="5"/>
  <c r="CH285" i="5"/>
  <c r="BK285" i="5"/>
  <c r="CG285" i="5"/>
  <c r="BT285" i="5"/>
  <c r="BS285" i="5"/>
  <c r="BR285" i="5"/>
  <c r="BQ285" i="5"/>
  <c r="BP285" i="5"/>
  <c r="BM285" i="5"/>
  <c r="BL285" i="5"/>
  <c r="BI285" i="5"/>
  <c r="BF285" i="5"/>
  <c r="BE285" i="5"/>
  <c r="BD285" i="5"/>
  <c r="BC285" i="5"/>
  <c r="BB285" i="5"/>
  <c r="BA285" i="5"/>
  <c r="AZ285" i="5"/>
  <c r="AY285" i="5"/>
  <c r="AW285" i="5"/>
  <c r="AT285" i="5"/>
  <c r="AP285" i="5"/>
  <c r="AO285" i="5"/>
  <c r="AQ284" i="5"/>
  <c r="BX284" i="5"/>
  <c r="BY284" i="5"/>
  <c r="CA284" i="5"/>
  <c r="AR284" i="5"/>
  <c r="CB284" i="5"/>
  <c r="AX284" i="5"/>
  <c r="CC284" i="5"/>
  <c r="AS284" i="5"/>
  <c r="CD284" i="5"/>
  <c r="AU284" i="5"/>
  <c r="CE284" i="5"/>
  <c r="AV284" i="5"/>
  <c r="CJ284" i="5"/>
  <c r="CO284" i="5"/>
  <c r="CK284" i="5"/>
  <c r="BH284" i="5"/>
  <c r="CN284" i="5"/>
  <c r="BN284" i="5"/>
  <c r="CQ284" i="5"/>
  <c r="CS284" i="5"/>
  <c r="CU284" i="5"/>
  <c r="BO284" i="5"/>
  <c r="CP284" i="5"/>
  <c r="BU284" i="5"/>
  <c r="CL284" i="5"/>
  <c r="BG284" i="5"/>
  <c r="CI284" i="5"/>
  <c r="BJ284" i="5"/>
  <c r="CH284" i="5"/>
  <c r="BK284" i="5"/>
  <c r="CG284" i="5"/>
  <c r="BT284" i="5"/>
  <c r="BS284" i="5"/>
  <c r="BR284" i="5"/>
  <c r="BQ284" i="5"/>
  <c r="BP284" i="5"/>
  <c r="BM284" i="5"/>
  <c r="BL284" i="5"/>
  <c r="BI284" i="5"/>
  <c r="BF284" i="5"/>
  <c r="BE284" i="5"/>
  <c r="BD284" i="5"/>
  <c r="BC284" i="5"/>
  <c r="BB284" i="5"/>
  <c r="BA284" i="5"/>
  <c r="AZ284" i="5"/>
  <c r="AY284" i="5"/>
  <c r="AW284" i="5"/>
  <c r="AT284" i="5"/>
  <c r="AP284" i="5"/>
  <c r="AO284" i="5"/>
  <c r="AQ283" i="5"/>
  <c r="BX283" i="5"/>
  <c r="BY283" i="5"/>
  <c r="CA283" i="5"/>
  <c r="AR283" i="5"/>
  <c r="CB283" i="5"/>
  <c r="AX283" i="5"/>
  <c r="CC283" i="5"/>
  <c r="AS283" i="5"/>
  <c r="CD283" i="5"/>
  <c r="AU283" i="5"/>
  <c r="CE283" i="5"/>
  <c r="AV283" i="5"/>
  <c r="CJ283" i="5"/>
  <c r="CO283" i="5"/>
  <c r="CK283" i="5"/>
  <c r="BH283" i="5"/>
  <c r="CN283" i="5"/>
  <c r="CS283" i="5"/>
  <c r="CU283" i="5"/>
  <c r="BO283" i="5"/>
  <c r="CP283" i="5"/>
  <c r="BU283" i="5"/>
  <c r="CL283" i="5"/>
  <c r="BG283" i="5"/>
  <c r="CI283" i="5"/>
  <c r="BJ283" i="5"/>
  <c r="CH283" i="5"/>
  <c r="BK283" i="5"/>
  <c r="CG283" i="5"/>
  <c r="BT283" i="5"/>
  <c r="BS283" i="5"/>
  <c r="BR283" i="5"/>
  <c r="BQ283" i="5"/>
  <c r="BP283" i="5"/>
  <c r="BN283" i="5"/>
  <c r="BM283" i="5"/>
  <c r="BL283" i="5"/>
  <c r="BI283" i="5"/>
  <c r="BF283" i="5"/>
  <c r="BE283" i="5"/>
  <c r="BD283" i="5"/>
  <c r="BC283" i="5"/>
  <c r="BB283" i="5"/>
  <c r="BA283" i="5"/>
  <c r="AZ283" i="5"/>
  <c r="AY283" i="5"/>
  <c r="AW283" i="5"/>
  <c r="AT283" i="5"/>
  <c r="AP283" i="5"/>
  <c r="AO283" i="5"/>
  <c r="AQ282" i="5"/>
  <c r="BX282" i="5"/>
  <c r="BY282" i="5"/>
  <c r="CA282" i="5"/>
  <c r="AR282" i="5"/>
  <c r="CB282" i="5"/>
  <c r="AX282" i="5"/>
  <c r="CC282" i="5"/>
  <c r="AS282" i="5"/>
  <c r="CD282" i="5"/>
  <c r="AU282" i="5"/>
  <c r="CE282" i="5"/>
  <c r="AV282" i="5"/>
  <c r="CJ282" i="5"/>
  <c r="CO282" i="5"/>
  <c r="CK282" i="5"/>
  <c r="BH282" i="5"/>
  <c r="CN282" i="5"/>
  <c r="BN282" i="5"/>
  <c r="CQ282" i="5"/>
  <c r="CS282" i="5"/>
  <c r="CU282" i="5"/>
  <c r="BO282" i="5"/>
  <c r="CP282" i="5"/>
  <c r="BU282" i="5"/>
  <c r="CL282" i="5"/>
  <c r="BG282" i="5"/>
  <c r="CI282" i="5"/>
  <c r="BJ282" i="5"/>
  <c r="CH282" i="5"/>
  <c r="BK282" i="5"/>
  <c r="CG282" i="5"/>
  <c r="BT282" i="5"/>
  <c r="BS282" i="5"/>
  <c r="BR282" i="5"/>
  <c r="BQ282" i="5"/>
  <c r="BP282" i="5"/>
  <c r="BM282" i="5"/>
  <c r="BL282" i="5"/>
  <c r="BI282" i="5"/>
  <c r="BF282" i="5"/>
  <c r="BE282" i="5"/>
  <c r="BD282" i="5"/>
  <c r="BC282" i="5"/>
  <c r="BB282" i="5"/>
  <c r="BA282" i="5"/>
  <c r="AZ282" i="5"/>
  <c r="AY282" i="5"/>
  <c r="AW282" i="5"/>
  <c r="AT282" i="5"/>
  <c r="AP282" i="5"/>
  <c r="AO282" i="5"/>
  <c r="AQ281" i="5"/>
  <c r="BX281" i="5"/>
  <c r="BY281" i="5"/>
  <c r="CA281" i="5"/>
  <c r="AR281" i="5"/>
  <c r="CB281" i="5"/>
  <c r="AX281" i="5"/>
  <c r="CC281" i="5"/>
  <c r="AS281" i="5"/>
  <c r="CD281" i="5"/>
  <c r="AU281" i="5"/>
  <c r="CE281" i="5"/>
  <c r="AV281" i="5"/>
  <c r="CJ281" i="5"/>
  <c r="CO281" i="5"/>
  <c r="CK281" i="5"/>
  <c r="BT281" i="5"/>
  <c r="CM281" i="5"/>
  <c r="BH281" i="5"/>
  <c r="CN281" i="5"/>
  <c r="BN281" i="5"/>
  <c r="CQ281" i="5"/>
  <c r="CS281" i="5"/>
  <c r="CU281" i="5"/>
  <c r="BO281" i="5"/>
  <c r="CP281" i="5"/>
  <c r="BU281" i="5"/>
  <c r="CL281" i="5"/>
  <c r="BG281" i="5"/>
  <c r="CI281" i="5"/>
  <c r="BJ281" i="5"/>
  <c r="CH281" i="5"/>
  <c r="BK281" i="5"/>
  <c r="CG281" i="5"/>
  <c r="BS281" i="5"/>
  <c r="BR281" i="5"/>
  <c r="BQ281" i="5"/>
  <c r="BP281" i="5"/>
  <c r="BM281" i="5"/>
  <c r="BL281" i="5"/>
  <c r="BI281" i="5"/>
  <c r="BF281" i="5"/>
  <c r="BE281" i="5"/>
  <c r="BD281" i="5"/>
  <c r="BC281" i="5"/>
  <c r="BB281" i="5"/>
  <c r="BA281" i="5"/>
  <c r="AZ281" i="5"/>
  <c r="AY281" i="5"/>
  <c r="AW281" i="5"/>
  <c r="AT281" i="5"/>
  <c r="AP281" i="5"/>
  <c r="AO281" i="5"/>
  <c r="AQ280" i="5"/>
  <c r="BX280" i="5"/>
  <c r="BY280" i="5"/>
  <c r="CA280" i="5"/>
  <c r="AR280" i="5"/>
  <c r="CB280" i="5"/>
  <c r="AX280" i="5"/>
  <c r="CC280" i="5"/>
  <c r="AS280" i="5"/>
  <c r="CD280" i="5"/>
  <c r="AU280" i="5"/>
  <c r="CE280" i="5"/>
  <c r="AV280" i="5"/>
  <c r="CJ280" i="5"/>
  <c r="CO280" i="5"/>
  <c r="CK280" i="5"/>
  <c r="BN280" i="5"/>
  <c r="CQ280" i="5"/>
  <c r="CS280" i="5"/>
  <c r="CU280" i="5"/>
  <c r="BO280" i="5"/>
  <c r="CP280" i="5"/>
  <c r="BU280" i="5"/>
  <c r="CL280" i="5"/>
  <c r="BG280" i="5"/>
  <c r="CI280" i="5"/>
  <c r="BJ280" i="5"/>
  <c r="CH280" i="5"/>
  <c r="BK280" i="5"/>
  <c r="CG280" i="5"/>
  <c r="BT280" i="5"/>
  <c r="BS280" i="5"/>
  <c r="BR280" i="5"/>
  <c r="BQ280" i="5"/>
  <c r="BP280" i="5"/>
  <c r="BM280" i="5"/>
  <c r="BL280" i="5"/>
  <c r="BI280" i="5"/>
  <c r="BH280" i="5"/>
  <c r="BF280" i="5"/>
  <c r="BE280" i="5"/>
  <c r="BD280" i="5"/>
  <c r="BC280" i="5"/>
  <c r="BB280" i="5"/>
  <c r="BA280" i="5"/>
  <c r="AZ280" i="5"/>
  <c r="AY280" i="5"/>
  <c r="AW280" i="5"/>
  <c r="AT280" i="5"/>
  <c r="AP280" i="5"/>
  <c r="AO280" i="5"/>
  <c r="AQ279" i="5"/>
  <c r="BX279" i="5"/>
  <c r="BY279" i="5"/>
  <c r="CA279" i="5"/>
  <c r="AR279" i="5"/>
  <c r="CB279" i="5"/>
  <c r="AX279" i="5"/>
  <c r="CC279" i="5"/>
  <c r="AS279" i="5"/>
  <c r="CD279" i="5"/>
  <c r="AU279" i="5"/>
  <c r="CE279" i="5"/>
  <c r="AV279" i="5"/>
  <c r="CJ279" i="5"/>
  <c r="CO279" i="5"/>
  <c r="CK279" i="5"/>
  <c r="BH279" i="5"/>
  <c r="CN279" i="5"/>
  <c r="BN279" i="5"/>
  <c r="CQ279" i="5"/>
  <c r="CS279" i="5"/>
  <c r="CU279" i="5"/>
  <c r="BO279" i="5"/>
  <c r="CP279" i="5"/>
  <c r="BU279" i="5"/>
  <c r="CL279" i="5"/>
  <c r="BG279" i="5"/>
  <c r="CI279" i="5"/>
  <c r="BJ279" i="5"/>
  <c r="CH279" i="5"/>
  <c r="BK279" i="5"/>
  <c r="CG279" i="5"/>
  <c r="BT279" i="5"/>
  <c r="BS279" i="5"/>
  <c r="BR279" i="5"/>
  <c r="BQ279" i="5"/>
  <c r="BP279" i="5"/>
  <c r="BM279" i="5"/>
  <c r="BL279" i="5"/>
  <c r="BI279" i="5"/>
  <c r="BF279" i="5"/>
  <c r="BE279" i="5"/>
  <c r="BD279" i="5"/>
  <c r="BC279" i="5"/>
  <c r="BB279" i="5"/>
  <c r="BA279" i="5"/>
  <c r="AZ279" i="5"/>
  <c r="AY279" i="5"/>
  <c r="AW279" i="5"/>
  <c r="AT279" i="5"/>
  <c r="AP279" i="5"/>
  <c r="AO279" i="5"/>
  <c r="AQ278" i="5"/>
  <c r="BX278" i="5"/>
  <c r="BY278" i="5"/>
  <c r="CA278" i="5"/>
  <c r="AR278" i="5"/>
  <c r="CB278" i="5"/>
  <c r="AX278" i="5"/>
  <c r="CC278" i="5"/>
  <c r="AS278" i="5"/>
  <c r="CD278" i="5"/>
  <c r="AU278" i="5"/>
  <c r="CE278" i="5"/>
  <c r="AV278" i="5"/>
  <c r="CJ278" i="5"/>
  <c r="CO278" i="5"/>
  <c r="CK278" i="5"/>
  <c r="BH278" i="5"/>
  <c r="CN278" i="5"/>
  <c r="BN278" i="5"/>
  <c r="CQ278" i="5"/>
  <c r="CS278" i="5"/>
  <c r="CU278" i="5"/>
  <c r="BO278" i="5"/>
  <c r="CP278" i="5"/>
  <c r="BU278" i="5"/>
  <c r="CL278" i="5"/>
  <c r="BG278" i="5"/>
  <c r="CI278" i="5"/>
  <c r="BJ278" i="5"/>
  <c r="CH278" i="5"/>
  <c r="BK278" i="5"/>
  <c r="CG278" i="5"/>
  <c r="BT278" i="5"/>
  <c r="BS278" i="5"/>
  <c r="BR278" i="5"/>
  <c r="BQ278" i="5"/>
  <c r="BP278" i="5"/>
  <c r="BM278" i="5"/>
  <c r="BL278" i="5"/>
  <c r="BI278" i="5"/>
  <c r="BF278" i="5"/>
  <c r="BE278" i="5"/>
  <c r="BD278" i="5"/>
  <c r="BC278" i="5"/>
  <c r="BB278" i="5"/>
  <c r="BA278" i="5"/>
  <c r="AZ278" i="5"/>
  <c r="AY278" i="5"/>
  <c r="AW278" i="5"/>
  <c r="AT278" i="5"/>
  <c r="AP278" i="5"/>
  <c r="AO278" i="5"/>
  <c r="AQ277" i="5"/>
  <c r="BX277" i="5"/>
  <c r="BY277" i="5"/>
  <c r="CA277" i="5"/>
  <c r="AR277" i="5"/>
  <c r="CB277" i="5"/>
  <c r="AX277" i="5"/>
  <c r="CC277" i="5"/>
  <c r="AS277" i="5"/>
  <c r="CD277" i="5"/>
  <c r="AU277" i="5"/>
  <c r="CE277" i="5"/>
  <c r="AV277" i="5"/>
  <c r="CJ277" i="5"/>
  <c r="CO277" i="5"/>
  <c r="CK277" i="5"/>
  <c r="BH277" i="5"/>
  <c r="CN277" i="5"/>
  <c r="BN277" i="5"/>
  <c r="CQ277" i="5"/>
  <c r="CS277" i="5"/>
  <c r="CU277" i="5"/>
  <c r="BO277" i="5"/>
  <c r="CP277" i="5"/>
  <c r="BU277" i="5"/>
  <c r="CL277" i="5"/>
  <c r="BG277" i="5"/>
  <c r="CI277" i="5"/>
  <c r="BJ277" i="5"/>
  <c r="CH277" i="5"/>
  <c r="BK277" i="5"/>
  <c r="CG277" i="5"/>
  <c r="BT277" i="5"/>
  <c r="BS277" i="5"/>
  <c r="BR277" i="5"/>
  <c r="BQ277" i="5"/>
  <c r="BP277" i="5"/>
  <c r="BM277" i="5"/>
  <c r="BL277" i="5"/>
  <c r="BI277" i="5"/>
  <c r="BF277" i="5"/>
  <c r="BE277" i="5"/>
  <c r="BD277" i="5"/>
  <c r="BC277" i="5"/>
  <c r="BB277" i="5"/>
  <c r="BA277" i="5"/>
  <c r="AZ277" i="5"/>
  <c r="AY277" i="5"/>
  <c r="AW277" i="5"/>
  <c r="AT277" i="5"/>
  <c r="AP277" i="5"/>
  <c r="AO277" i="5"/>
  <c r="AQ276" i="5"/>
  <c r="BX276" i="5"/>
  <c r="BY276" i="5"/>
  <c r="CA276" i="5"/>
  <c r="AR276" i="5"/>
  <c r="CB276" i="5"/>
  <c r="AX276" i="5"/>
  <c r="CC276" i="5"/>
  <c r="AS276" i="5"/>
  <c r="CD276" i="5"/>
  <c r="AU276" i="5"/>
  <c r="CE276" i="5"/>
  <c r="AV276" i="5"/>
  <c r="CJ276" i="5"/>
  <c r="CO276" i="5"/>
  <c r="CK276" i="5"/>
  <c r="BT276" i="5"/>
  <c r="CM276" i="5"/>
  <c r="BH276" i="5"/>
  <c r="CN276" i="5"/>
  <c r="BN276" i="5"/>
  <c r="CQ276" i="5"/>
  <c r="CS276" i="5"/>
  <c r="CU276" i="5"/>
  <c r="BO276" i="5"/>
  <c r="CP276" i="5"/>
  <c r="BU276" i="5"/>
  <c r="CL276" i="5"/>
  <c r="BG276" i="5"/>
  <c r="CI276" i="5"/>
  <c r="BJ276" i="5"/>
  <c r="CH276" i="5"/>
  <c r="BK276" i="5"/>
  <c r="CG276" i="5"/>
  <c r="BS276" i="5"/>
  <c r="BR276" i="5"/>
  <c r="BQ276" i="5"/>
  <c r="BP276" i="5"/>
  <c r="BM276" i="5"/>
  <c r="BL276" i="5"/>
  <c r="BI276" i="5"/>
  <c r="BF276" i="5"/>
  <c r="BE276" i="5"/>
  <c r="BD276" i="5"/>
  <c r="BC276" i="5"/>
  <c r="BB276" i="5"/>
  <c r="BA276" i="5"/>
  <c r="AZ276" i="5"/>
  <c r="AY276" i="5"/>
  <c r="AW276" i="5"/>
  <c r="AT276" i="5"/>
  <c r="AP276" i="5"/>
  <c r="AO276" i="5"/>
  <c r="AQ275" i="5"/>
  <c r="BX275" i="5"/>
  <c r="BY275" i="5"/>
  <c r="CA275" i="5"/>
  <c r="AR275" i="5"/>
  <c r="CB275" i="5"/>
  <c r="AX275" i="5"/>
  <c r="CC275" i="5"/>
  <c r="AS275" i="5"/>
  <c r="CD275" i="5"/>
  <c r="AU275" i="5"/>
  <c r="CE275" i="5"/>
  <c r="AV275" i="5"/>
  <c r="CJ275" i="5"/>
  <c r="CO275" i="5"/>
  <c r="CK275" i="5"/>
  <c r="BT275" i="5"/>
  <c r="CM275" i="5"/>
  <c r="BH275" i="5"/>
  <c r="CN275" i="5"/>
  <c r="BN275" i="5"/>
  <c r="CQ275" i="5"/>
  <c r="CS275" i="5"/>
  <c r="CU275" i="5"/>
  <c r="BO275" i="5"/>
  <c r="CP275" i="5"/>
  <c r="BU275" i="5"/>
  <c r="CL275" i="5"/>
  <c r="BG275" i="5"/>
  <c r="CI275" i="5"/>
  <c r="BJ275" i="5"/>
  <c r="CH275" i="5"/>
  <c r="BK275" i="5"/>
  <c r="CG275" i="5"/>
  <c r="BS275" i="5"/>
  <c r="BR275" i="5"/>
  <c r="BQ275" i="5"/>
  <c r="BP275" i="5"/>
  <c r="BM275" i="5"/>
  <c r="BL275" i="5"/>
  <c r="BI275" i="5"/>
  <c r="BF275" i="5"/>
  <c r="BE275" i="5"/>
  <c r="BD275" i="5"/>
  <c r="BC275" i="5"/>
  <c r="BB275" i="5"/>
  <c r="BA275" i="5"/>
  <c r="AZ275" i="5"/>
  <c r="AY275" i="5"/>
  <c r="AW275" i="5"/>
  <c r="AT275" i="5"/>
  <c r="AP275" i="5"/>
  <c r="AO275" i="5"/>
  <c r="AQ274" i="5"/>
  <c r="BX274" i="5"/>
  <c r="BY274" i="5"/>
  <c r="CA274" i="5"/>
  <c r="AR274" i="5"/>
  <c r="CB274" i="5"/>
  <c r="AX274" i="5"/>
  <c r="CC274" i="5"/>
  <c r="AS274" i="5"/>
  <c r="CD274" i="5"/>
  <c r="AU274" i="5"/>
  <c r="CE274" i="5"/>
  <c r="AV274" i="5"/>
  <c r="CJ274" i="5"/>
  <c r="CO274" i="5"/>
  <c r="CK274" i="5"/>
  <c r="BT274" i="5"/>
  <c r="CM274" i="5"/>
  <c r="BH274" i="5"/>
  <c r="CN274" i="5"/>
  <c r="BN274" i="5"/>
  <c r="CQ274" i="5"/>
  <c r="CS274" i="5"/>
  <c r="CU274" i="5"/>
  <c r="BO274" i="5"/>
  <c r="CP274" i="5"/>
  <c r="BU274" i="5"/>
  <c r="CL274" i="5"/>
  <c r="BG274" i="5"/>
  <c r="CI274" i="5"/>
  <c r="BJ274" i="5"/>
  <c r="CH274" i="5"/>
  <c r="BK274" i="5"/>
  <c r="CG274" i="5"/>
  <c r="BS274" i="5"/>
  <c r="BR274" i="5"/>
  <c r="BQ274" i="5"/>
  <c r="BP274" i="5"/>
  <c r="BM274" i="5"/>
  <c r="BL274" i="5"/>
  <c r="BI274" i="5"/>
  <c r="BF274" i="5"/>
  <c r="BE274" i="5"/>
  <c r="BD274" i="5"/>
  <c r="BC274" i="5"/>
  <c r="BB274" i="5"/>
  <c r="BA274" i="5"/>
  <c r="AZ274" i="5"/>
  <c r="AY274" i="5"/>
  <c r="AW274" i="5"/>
  <c r="AT274" i="5"/>
  <c r="AP274" i="5"/>
  <c r="AO274" i="5"/>
  <c r="AQ273" i="5"/>
  <c r="BX273" i="5"/>
  <c r="BY273" i="5"/>
  <c r="CA273" i="5"/>
  <c r="AR273" i="5"/>
  <c r="CB273" i="5"/>
  <c r="AX273" i="5"/>
  <c r="CC273" i="5"/>
  <c r="AS273" i="5"/>
  <c r="CD273" i="5"/>
  <c r="AU273" i="5"/>
  <c r="CE273" i="5"/>
  <c r="AV273" i="5"/>
  <c r="CJ273" i="5"/>
  <c r="CO273" i="5"/>
  <c r="CK273" i="5"/>
  <c r="BT273" i="5"/>
  <c r="CM273" i="5"/>
  <c r="BH273" i="5"/>
  <c r="CN273" i="5"/>
  <c r="CS273" i="5"/>
  <c r="CU273" i="5"/>
  <c r="BO273" i="5"/>
  <c r="CP273" i="5"/>
  <c r="BU273" i="5"/>
  <c r="CL273" i="5"/>
  <c r="BG273" i="5"/>
  <c r="CI273" i="5"/>
  <c r="BJ273" i="5"/>
  <c r="CH273" i="5"/>
  <c r="BK273" i="5"/>
  <c r="CG273" i="5"/>
  <c r="BS273" i="5"/>
  <c r="BR273" i="5"/>
  <c r="BQ273" i="5"/>
  <c r="BP273" i="5"/>
  <c r="BN273" i="5"/>
  <c r="BM273" i="5"/>
  <c r="BL273" i="5"/>
  <c r="BI273" i="5"/>
  <c r="BF273" i="5"/>
  <c r="BE273" i="5"/>
  <c r="BD273" i="5"/>
  <c r="BC273" i="5"/>
  <c r="BB273" i="5"/>
  <c r="BA273" i="5"/>
  <c r="AZ273" i="5"/>
  <c r="AY273" i="5"/>
  <c r="AW273" i="5"/>
  <c r="AT273" i="5"/>
  <c r="AP273" i="5"/>
  <c r="AO273" i="5"/>
  <c r="AQ272" i="5"/>
  <c r="BX272" i="5"/>
  <c r="BY272" i="5"/>
  <c r="CA272" i="5"/>
  <c r="AR272" i="5"/>
  <c r="CB272" i="5"/>
  <c r="AX272" i="5"/>
  <c r="CC272" i="5"/>
  <c r="AS272" i="5"/>
  <c r="CD272" i="5"/>
  <c r="AU272" i="5"/>
  <c r="CE272" i="5"/>
  <c r="AV272" i="5"/>
  <c r="CJ272" i="5"/>
  <c r="CO272" i="5"/>
  <c r="CK272" i="5"/>
  <c r="BT272" i="5"/>
  <c r="CM272" i="5"/>
  <c r="BH272" i="5"/>
  <c r="CN272" i="5"/>
  <c r="BN272" i="5"/>
  <c r="CQ272" i="5"/>
  <c r="CS272" i="5"/>
  <c r="CU272" i="5"/>
  <c r="BO272" i="5"/>
  <c r="CP272" i="5"/>
  <c r="BU272" i="5"/>
  <c r="CL272" i="5"/>
  <c r="BG272" i="5"/>
  <c r="CI272" i="5"/>
  <c r="BJ272" i="5"/>
  <c r="CH272" i="5"/>
  <c r="BK272" i="5"/>
  <c r="CG272" i="5"/>
  <c r="BS272" i="5"/>
  <c r="BR272" i="5"/>
  <c r="BQ272" i="5"/>
  <c r="BP272" i="5"/>
  <c r="BM272" i="5"/>
  <c r="BL272" i="5"/>
  <c r="BI272" i="5"/>
  <c r="BF272" i="5"/>
  <c r="BE272" i="5"/>
  <c r="BD272" i="5"/>
  <c r="BC272" i="5"/>
  <c r="BB272" i="5"/>
  <c r="BA272" i="5"/>
  <c r="AZ272" i="5"/>
  <c r="AY272" i="5"/>
  <c r="AW272" i="5"/>
  <c r="AT272" i="5"/>
  <c r="AP272" i="5"/>
  <c r="AO272" i="5"/>
  <c r="AQ271" i="5"/>
  <c r="BX271" i="5"/>
  <c r="BY271" i="5"/>
  <c r="CA271" i="5"/>
  <c r="AR271" i="5"/>
  <c r="CB271" i="5"/>
  <c r="AX271" i="5"/>
  <c r="CC271" i="5"/>
  <c r="AS271" i="5"/>
  <c r="CD271" i="5"/>
  <c r="AU271" i="5"/>
  <c r="CE271" i="5"/>
  <c r="AV271" i="5"/>
  <c r="CJ271" i="5"/>
  <c r="CO271" i="5"/>
  <c r="CK271" i="5"/>
  <c r="BT271" i="5"/>
  <c r="CM271" i="5"/>
  <c r="BN271" i="5"/>
  <c r="CQ271" i="5"/>
  <c r="CS271" i="5"/>
  <c r="CU271" i="5"/>
  <c r="BO271" i="5"/>
  <c r="CP271" i="5"/>
  <c r="BU271" i="5"/>
  <c r="CL271" i="5"/>
  <c r="BG271" i="5"/>
  <c r="CI271" i="5"/>
  <c r="BJ271" i="5"/>
  <c r="CH271" i="5"/>
  <c r="BK271" i="5"/>
  <c r="CG271" i="5"/>
  <c r="BS271" i="5"/>
  <c r="BR271" i="5"/>
  <c r="BQ271" i="5"/>
  <c r="BP271" i="5"/>
  <c r="BM271" i="5"/>
  <c r="BL271" i="5"/>
  <c r="BI271" i="5"/>
  <c r="BH271" i="5"/>
  <c r="BF271" i="5"/>
  <c r="BE271" i="5"/>
  <c r="BD271" i="5"/>
  <c r="BC271" i="5"/>
  <c r="BB271" i="5"/>
  <c r="BA271" i="5"/>
  <c r="AZ271" i="5"/>
  <c r="AY271" i="5"/>
  <c r="AT271" i="5"/>
  <c r="AP271" i="5"/>
  <c r="AO271" i="5"/>
  <c r="AQ270" i="5"/>
  <c r="BX270" i="5"/>
  <c r="BY270" i="5"/>
  <c r="CA270" i="5"/>
  <c r="AR270" i="5"/>
  <c r="CB270" i="5"/>
  <c r="AX270" i="5"/>
  <c r="CC270" i="5"/>
  <c r="AS270" i="5"/>
  <c r="CD270" i="5"/>
  <c r="AU270" i="5"/>
  <c r="CE270" i="5"/>
  <c r="AV270" i="5"/>
  <c r="CJ270" i="5"/>
  <c r="CO270" i="5"/>
  <c r="CK270" i="5"/>
  <c r="BT270" i="5"/>
  <c r="CM270" i="5"/>
  <c r="BH270" i="5"/>
  <c r="CN270" i="5"/>
  <c r="BN270" i="5"/>
  <c r="CQ270" i="5"/>
  <c r="CS270" i="5"/>
  <c r="CU270" i="5"/>
  <c r="BO270" i="5"/>
  <c r="CP270" i="5"/>
  <c r="BU270" i="5"/>
  <c r="CL270" i="5"/>
  <c r="BG270" i="5"/>
  <c r="CI270" i="5"/>
  <c r="BJ270" i="5"/>
  <c r="CH270" i="5"/>
  <c r="BK270" i="5"/>
  <c r="CG270" i="5"/>
  <c r="BS270" i="5"/>
  <c r="BR270" i="5"/>
  <c r="BQ270" i="5"/>
  <c r="BP270" i="5"/>
  <c r="BM270" i="5"/>
  <c r="BL270" i="5"/>
  <c r="BI270" i="5"/>
  <c r="BF270" i="5"/>
  <c r="BE270" i="5"/>
  <c r="BD270" i="5"/>
  <c r="BC270" i="5"/>
  <c r="BB270" i="5"/>
  <c r="BA270" i="5"/>
  <c r="AZ270" i="5"/>
  <c r="AY270" i="5"/>
  <c r="AT270" i="5"/>
  <c r="AP270" i="5"/>
  <c r="AO270" i="5"/>
  <c r="AQ269" i="5"/>
  <c r="BX269" i="5"/>
  <c r="BY269" i="5"/>
  <c r="CA269" i="5"/>
  <c r="AR269" i="5"/>
  <c r="CB269" i="5"/>
  <c r="AX269" i="5"/>
  <c r="CC269" i="5"/>
  <c r="AS269" i="5"/>
  <c r="CD269" i="5"/>
  <c r="AU269" i="5"/>
  <c r="CE269" i="5"/>
  <c r="AV269" i="5"/>
  <c r="CJ269" i="5"/>
  <c r="CO269" i="5"/>
  <c r="CK269" i="5"/>
  <c r="BT269" i="5"/>
  <c r="CM269" i="5"/>
  <c r="BH269" i="5"/>
  <c r="CN269" i="5"/>
  <c r="BN269" i="5"/>
  <c r="CQ269" i="5"/>
  <c r="CS269" i="5"/>
  <c r="CU269" i="5"/>
  <c r="BO269" i="5"/>
  <c r="CP269" i="5"/>
  <c r="BU269" i="5"/>
  <c r="CL269" i="5"/>
  <c r="BG269" i="5"/>
  <c r="CI269" i="5"/>
  <c r="BJ269" i="5"/>
  <c r="CH269" i="5"/>
  <c r="BK269" i="5"/>
  <c r="CG269" i="5"/>
  <c r="BS269" i="5"/>
  <c r="BR269" i="5"/>
  <c r="BQ269" i="5"/>
  <c r="BP269" i="5"/>
  <c r="BM269" i="5"/>
  <c r="BL269" i="5"/>
  <c r="BI269" i="5"/>
  <c r="BF269" i="5"/>
  <c r="BE269" i="5"/>
  <c r="BD269" i="5"/>
  <c r="BC269" i="5"/>
  <c r="BB269" i="5"/>
  <c r="BA269" i="5"/>
  <c r="AZ269" i="5"/>
  <c r="AY269" i="5"/>
  <c r="AT269" i="5"/>
  <c r="AP269" i="5"/>
  <c r="AO269" i="5"/>
  <c r="AQ268" i="5"/>
  <c r="BX268" i="5"/>
  <c r="BY268" i="5"/>
  <c r="CA268" i="5"/>
  <c r="AR268" i="5"/>
  <c r="CB268" i="5"/>
  <c r="AX268" i="5"/>
  <c r="CC268" i="5"/>
  <c r="AS268" i="5"/>
  <c r="CD268" i="5"/>
  <c r="AU268" i="5"/>
  <c r="CE268" i="5"/>
  <c r="AV268" i="5"/>
  <c r="CJ268" i="5"/>
  <c r="CO268" i="5"/>
  <c r="CK268" i="5"/>
  <c r="BT268" i="5"/>
  <c r="CM268" i="5"/>
  <c r="BH268" i="5"/>
  <c r="CN268" i="5"/>
  <c r="BN268" i="5"/>
  <c r="CQ268" i="5"/>
  <c r="CS268" i="5"/>
  <c r="CU268" i="5"/>
  <c r="BO268" i="5"/>
  <c r="CP268" i="5"/>
  <c r="BU268" i="5"/>
  <c r="CL268" i="5"/>
  <c r="BG268" i="5"/>
  <c r="CI268" i="5"/>
  <c r="BJ268" i="5"/>
  <c r="CH268" i="5"/>
  <c r="BK268" i="5"/>
  <c r="CG268" i="5"/>
  <c r="BS268" i="5"/>
  <c r="BR268" i="5"/>
  <c r="BQ268" i="5"/>
  <c r="BP268" i="5"/>
  <c r="BM268" i="5"/>
  <c r="BL268" i="5"/>
  <c r="BI268" i="5"/>
  <c r="BF268" i="5"/>
  <c r="BE268" i="5"/>
  <c r="BD268" i="5"/>
  <c r="BC268" i="5"/>
  <c r="BB268" i="5"/>
  <c r="BA268" i="5"/>
  <c r="AZ268" i="5"/>
  <c r="AY268" i="5"/>
  <c r="AW268" i="5"/>
  <c r="AT268" i="5"/>
  <c r="AP268" i="5"/>
  <c r="AO268" i="5"/>
  <c r="AQ267" i="5"/>
  <c r="BX267" i="5"/>
  <c r="BY267" i="5"/>
  <c r="CA267" i="5"/>
  <c r="AR267" i="5"/>
  <c r="CB267" i="5"/>
  <c r="AX267" i="5"/>
  <c r="CC267" i="5"/>
  <c r="AS267" i="5"/>
  <c r="CD267" i="5"/>
  <c r="AU267" i="5"/>
  <c r="CE267" i="5"/>
  <c r="BI267" i="5"/>
  <c r="CF267" i="5"/>
  <c r="AV267" i="5"/>
  <c r="CJ267" i="5"/>
  <c r="CO267" i="5"/>
  <c r="CK267" i="5"/>
  <c r="BH267" i="5"/>
  <c r="CN267" i="5"/>
  <c r="BN267" i="5"/>
  <c r="CQ267" i="5"/>
  <c r="CS267" i="5"/>
  <c r="CU267" i="5"/>
  <c r="BO267" i="5"/>
  <c r="CP267" i="5"/>
  <c r="BU267" i="5"/>
  <c r="CL267" i="5"/>
  <c r="BG267" i="5"/>
  <c r="CI267" i="5"/>
  <c r="BJ267" i="5"/>
  <c r="CH267" i="5"/>
  <c r="BK267" i="5"/>
  <c r="CG267" i="5"/>
  <c r="BT267" i="5"/>
  <c r="BS267" i="5"/>
  <c r="BR267" i="5"/>
  <c r="BQ267" i="5"/>
  <c r="BP267" i="5"/>
  <c r="BM267" i="5"/>
  <c r="BL267" i="5"/>
  <c r="BF267" i="5"/>
  <c r="BE267" i="5"/>
  <c r="BD267" i="5"/>
  <c r="BC267" i="5"/>
  <c r="BB267" i="5"/>
  <c r="BA267" i="5"/>
  <c r="AZ267" i="5"/>
  <c r="AY267" i="5"/>
  <c r="AW267" i="5"/>
  <c r="AT267" i="5"/>
  <c r="AP267" i="5"/>
  <c r="AO267" i="5"/>
  <c r="AQ266" i="5"/>
  <c r="BX266" i="5"/>
  <c r="BY266" i="5"/>
  <c r="CA266" i="5"/>
  <c r="AR266" i="5"/>
  <c r="CB266" i="5"/>
  <c r="AX266" i="5"/>
  <c r="CC266" i="5"/>
  <c r="AS266" i="5"/>
  <c r="CD266" i="5"/>
  <c r="AU266" i="5"/>
  <c r="CE266" i="5"/>
  <c r="AV266" i="5"/>
  <c r="CJ266" i="5"/>
  <c r="CO266" i="5"/>
  <c r="CK266" i="5"/>
  <c r="BH266" i="5"/>
  <c r="CN266" i="5"/>
  <c r="BN266" i="5"/>
  <c r="CQ266" i="5"/>
  <c r="CS266" i="5"/>
  <c r="CU266" i="5"/>
  <c r="BO266" i="5"/>
  <c r="CP266" i="5"/>
  <c r="BU266" i="5"/>
  <c r="CL266" i="5"/>
  <c r="BG266" i="5"/>
  <c r="CI266" i="5"/>
  <c r="BJ266" i="5"/>
  <c r="CH266" i="5"/>
  <c r="BK266" i="5"/>
  <c r="CG266" i="5"/>
  <c r="BT266" i="5"/>
  <c r="BS266" i="5"/>
  <c r="BR266" i="5"/>
  <c r="BQ266" i="5"/>
  <c r="BP266" i="5"/>
  <c r="BM266" i="5"/>
  <c r="BL266" i="5"/>
  <c r="BI266" i="5"/>
  <c r="BF266" i="5"/>
  <c r="BE266" i="5"/>
  <c r="BD266" i="5"/>
  <c r="BC266" i="5"/>
  <c r="BB266" i="5"/>
  <c r="BA266" i="5"/>
  <c r="AZ266" i="5"/>
  <c r="AY266" i="5"/>
  <c r="AW266" i="5"/>
  <c r="AT266" i="5"/>
  <c r="AP266" i="5"/>
  <c r="AO266" i="5"/>
  <c r="AQ265" i="5"/>
  <c r="BX265" i="5"/>
  <c r="BY265" i="5"/>
  <c r="CA265" i="5"/>
  <c r="AR265" i="5"/>
  <c r="CB265" i="5"/>
  <c r="AX265" i="5"/>
  <c r="CC265" i="5"/>
  <c r="AS265" i="5"/>
  <c r="CD265" i="5"/>
  <c r="AU265" i="5"/>
  <c r="CE265" i="5"/>
  <c r="BI265" i="5"/>
  <c r="CF265" i="5"/>
  <c r="AV265" i="5"/>
  <c r="CJ265" i="5"/>
  <c r="CO265" i="5"/>
  <c r="CK265" i="5"/>
  <c r="BH265" i="5"/>
  <c r="CN265" i="5"/>
  <c r="CS265" i="5"/>
  <c r="CU265" i="5"/>
  <c r="BO265" i="5"/>
  <c r="CP265" i="5"/>
  <c r="BU265" i="5"/>
  <c r="CL265" i="5"/>
  <c r="BG265" i="5"/>
  <c r="CI265" i="5"/>
  <c r="BJ265" i="5"/>
  <c r="CH265" i="5"/>
  <c r="BT265" i="5"/>
  <c r="BS265" i="5"/>
  <c r="BR265" i="5"/>
  <c r="BQ265" i="5"/>
  <c r="BP265" i="5"/>
  <c r="BN265" i="5"/>
  <c r="BM265" i="5"/>
  <c r="BL265" i="5"/>
  <c r="BK265" i="5"/>
  <c r="BF265" i="5"/>
  <c r="BE265" i="5"/>
  <c r="BD265" i="5"/>
  <c r="BC265" i="5"/>
  <c r="BB265" i="5"/>
  <c r="BA265" i="5"/>
  <c r="AZ265" i="5"/>
  <c r="AY265" i="5"/>
  <c r="AW265" i="5"/>
  <c r="AT265" i="5"/>
  <c r="AP265" i="5"/>
  <c r="AO265" i="5"/>
  <c r="AQ264" i="5"/>
  <c r="BX264" i="5"/>
  <c r="BY264" i="5"/>
  <c r="CA264" i="5"/>
  <c r="AR264" i="5"/>
  <c r="CB264" i="5"/>
  <c r="AX264" i="5"/>
  <c r="CC264" i="5"/>
  <c r="AS264" i="5"/>
  <c r="CD264" i="5"/>
  <c r="AU264" i="5"/>
  <c r="CE264" i="5"/>
  <c r="BI264" i="5"/>
  <c r="CF264" i="5"/>
  <c r="AV264" i="5"/>
  <c r="CJ264" i="5"/>
  <c r="CO264" i="5"/>
  <c r="CK264" i="5"/>
  <c r="BH264" i="5"/>
  <c r="CN264" i="5"/>
  <c r="BN264" i="5"/>
  <c r="CQ264" i="5"/>
  <c r="CS264" i="5"/>
  <c r="CU264" i="5"/>
  <c r="BO264" i="5"/>
  <c r="CP264" i="5"/>
  <c r="BU264" i="5"/>
  <c r="CL264" i="5"/>
  <c r="BG264" i="5"/>
  <c r="CI264" i="5"/>
  <c r="BJ264" i="5"/>
  <c r="CH264" i="5"/>
  <c r="BT264" i="5"/>
  <c r="BS264" i="5"/>
  <c r="BR264" i="5"/>
  <c r="BQ264" i="5"/>
  <c r="BP264" i="5"/>
  <c r="BM264" i="5"/>
  <c r="BL264" i="5"/>
  <c r="BK264" i="5"/>
  <c r="BF264" i="5"/>
  <c r="BE264" i="5"/>
  <c r="BD264" i="5"/>
  <c r="BC264" i="5"/>
  <c r="BB264" i="5"/>
  <c r="BA264" i="5"/>
  <c r="AZ264" i="5"/>
  <c r="AY264" i="5"/>
  <c r="AW264" i="5"/>
  <c r="AT264" i="5"/>
  <c r="AP264" i="5"/>
  <c r="AO264" i="5"/>
  <c r="AQ263" i="5"/>
  <c r="BX263" i="5"/>
  <c r="BY263" i="5"/>
  <c r="CA263" i="5"/>
  <c r="AR263" i="5"/>
  <c r="CB263" i="5"/>
  <c r="AX263" i="5"/>
  <c r="CC263" i="5"/>
  <c r="AS263" i="5"/>
  <c r="CD263" i="5"/>
  <c r="AU263" i="5"/>
  <c r="CE263" i="5"/>
  <c r="AV263" i="5"/>
  <c r="CJ263" i="5"/>
  <c r="CO263" i="5"/>
  <c r="CK263" i="5"/>
  <c r="BH263" i="5"/>
  <c r="CN263" i="5"/>
  <c r="BN263" i="5"/>
  <c r="CQ263" i="5"/>
  <c r="CS263" i="5"/>
  <c r="CU263" i="5"/>
  <c r="BO263" i="5"/>
  <c r="CP263" i="5"/>
  <c r="BU263" i="5"/>
  <c r="CL263" i="5"/>
  <c r="BG263" i="5"/>
  <c r="CI263" i="5"/>
  <c r="BJ263" i="5"/>
  <c r="CH263" i="5"/>
  <c r="BT263" i="5"/>
  <c r="BS263" i="5"/>
  <c r="BR263" i="5"/>
  <c r="BQ263" i="5"/>
  <c r="BP263" i="5"/>
  <c r="BM263" i="5"/>
  <c r="BL263" i="5"/>
  <c r="BK263" i="5"/>
  <c r="BI263" i="5"/>
  <c r="BF263" i="5"/>
  <c r="BE263" i="5"/>
  <c r="BD263" i="5"/>
  <c r="BC263" i="5"/>
  <c r="BB263" i="5"/>
  <c r="BA263" i="5"/>
  <c r="AZ263" i="5"/>
  <c r="AY263" i="5"/>
  <c r="AW263" i="5"/>
  <c r="AT263" i="5"/>
  <c r="AP263" i="5"/>
  <c r="AO263" i="5"/>
  <c r="AQ262" i="5"/>
  <c r="BX262" i="5"/>
  <c r="BY262" i="5"/>
  <c r="CA262" i="5"/>
  <c r="AR262" i="5"/>
  <c r="CB262" i="5"/>
  <c r="AX262" i="5"/>
  <c r="CC262" i="5"/>
  <c r="AS262" i="5"/>
  <c r="CD262" i="5"/>
  <c r="AU262" i="5"/>
  <c r="CE262" i="5"/>
  <c r="BI262" i="5"/>
  <c r="CF262" i="5"/>
  <c r="AV262" i="5"/>
  <c r="CJ262" i="5"/>
  <c r="CO262" i="5"/>
  <c r="CK262" i="5"/>
  <c r="BH262" i="5"/>
  <c r="CN262" i="5"/>
  <c r="BN262" i="5"/>
  <c r="CQ262" i="5"/>
  <c r="CS262" i="5"/>
  <c r="CU262" i="5"/>
  <c r="BO262" i="5"/>
  <c r="CP262" i="5"/>
  <c r="BU262" i="5"/>
  <c r="CL262" i="5"/>
  <c r="BG262" i="5"/>
  <c r="CI262" i="5"/>
  <c r="BJ262" i="5"/>
  <c r="CH262" i="5"/>
  <c r="BK262" i="5"/>
  <c r="CG262" i="5"/>
  <c r="BT262" i="5"/>
  <c r="BS262" i="5"/>
  <c r="BR262" i="5"/>
  <c r="BQ262" i="5"/>
  <c r="BP262" i="5"/>
  <c r="BM262" i="5"/>
  <c r="BL262" i="5"/>
  <c r="BF262" i="5"/>
  <c r="BE262" i="5"/>
  <c r="BD262" i="5"/>
  <c r="BC262" i="5"/>
  <c r="BB262" i="5"/>
  <c r="BA262" i="5"/>
  <c r="AZ262" i="5"/>
  <c r="AY262" i="5"/>
  <c r="AW262" i="5"/>
  <c r="AT262" i="5"/>
  <c r="AP262" i="5"/>
  <c r="AO262" i="5"/>
  <c r="AQ261" i="5"/>
  <c r="BX261" i="5"/>
  <c r="BY261" i="5"/>
  <c r="CA261" i="5"/>
  <c r="AR261" i="5"/>
  <c r="CB261" i="5"/>
  <c r="AX261" i="5"/>
  <c r="CC261" i="5"/>
  <c r="AS261" i="5"/>
  <c r="CD261" i="5"/>
  <c r="AU261" i="5"/>
  <c r="CE261" i="5"/>
  <c r="BI261" i="5"/>
  <c r="CF261" i="5"/>
  <c r="AV261" i="5"/>
  <c r="CJ261" i="5"/>
  <c r="CO261" i="5"/>
  <c r="CK261" i="5"/>
  <c r="BH261" i="5"/>
  <c r="CN261" i="5"/>
  <c r="CS261" i="5"/>
  <c r="CU261" i="5"/>
  <c r="BO261" i="5"/>
  <c r="CP261" i="5"/>
  <c r="BU261" i="5"/>
  <c r="CL261" i="5"/>
  <c r="BG261" i="5"/>
  <c r="CI261" i="5"/>
  <c r="BJ261" i="5"/>
  <c r="CH261" i="5"/>
  <c r="BT261" i="5"/>
  <c r="BS261" i="5"/>
  <c r="BR261" i="5"/>
  <c r="BQ261" i="5"/>
  <c r="BP261" i="5"/>
  <c r="BN261" i="5"/>
  <c r="BM261" i="5"/>
  <c r="BL261" i="5"/>
  <c r="BK261" i="5"/>
  <c r="BF261" i="5"/>
  <c r="BE261" i="5"/>
  <c r="BD261" i="5"/>
  <c r="BC261" i="5"/>
  <c r="BB261" i="5"/>
  <c r="BA261" i="5"/>
  <c r="AZ261" i="5"/>
  <c r="AY261" i="5"/>
  <c r="AW261" i="5"/>
  <c r="AT261" i="5"/>
  <c r="AP261" i="5"/>
  <c r="AO261" i="5"/>
  <c r="AQ260" i="5"/>
  <c r="BX260" i="5"/>
  <c r="BY260" i="5"/>
  <c r="CA260" i="5"/>
  <c r="AR260" i="5"/>
  <c r="CB260" i="5"/>
  <c r="AX260" i="5"/>
  <c r="CC260" i="5"/>
  <c r="AS260" i="5"/>
  <c r="CD260" i="5"/>
  <c r="AU260" i="5"/>
  <c r="CE260" i="5"/>
  <c r="BI260" i="5"/>
  <c r="CF260" i="5"/>
  <c r="AV260" i="5"/>
  <c r="CJ260" i="5"/>
  <c r="CO260" i="5"/>
  <c r="CK260" i="5"/>
  <c r="BH260" i="5"/>
  <c r="CN260" i="5"/>
  <c r="CS260" i="5"/>
  <c r="CU260" i="5"/>
  <c r="BO260" i="5"/>
  <c r="CP260" i="5"/>
  <c r="BU260" i="5"/>
  <c r="CL260" i="5"/>
  <c r="BG260" i="5"/>
  <c r="CI260" i="5"/>
  <c r="BJ260" i="5"/>
  <c r="CH260" i="5"/>
  <c r="BT260" i="5"/>
  <c r="BS260" i="5"/>
  <c r="BR260" i="5"/>
  <c r="BQ260" i="5"/>
  <c r="BP260" i="5"/>
  <c r="BN260" i="5"/>
  <c r="BM260" i="5"/>
  <c r="BL260" i="5"/>
  <c r="BK260" i="5"/>
  <c r="BF260" i="5"/>
  <c r="BE260" i="5"/>
  <c r="BD260" i="5"/>
  <c r="BC260" i="5"/>
  <c r="BB260" i="5"/>
  <c r="BA260" i="5"/>
  <c r="AZ260" i="5"/>
  <c r="AY260" i="5"/>
  <c r="AW260" i="5"/>
  <c r="AT260" i="5"/>
  <c r="AP260" i="5"/>
  <c r="AO260" i="5"/>
  <c r="AQ259" i="5"/>
  <c r="BX259" i="5"/>
  <c r="BY259" i="5"/>
  <c r="CA259" i="5"/>
  <c r="AR259" i="5"/>
  <c r="CB259" i="5"/>
  <c r="AX259" i="5"/>
  <c r="CC259" i="5"/>
  <c r="AS259" i="5"/>
  <c r="CD259" i="5"/>
  <c r="AU259" i="5"/>
  <c r="CE259" i="5"/>
  <c r="BI259" i="5"/>
  <c r="CF259" i="5"/>
  <c r="AV259" i="5"/>
  <c r="CJ259" i="5"/>
  <c r="CO259" i="5"/>
  <c r="CK259" i="5"/>
  <c r="BH259" i="5"/>
  <c r="CN259" i="5"/>
  <c r="BN259" i="5"/>
  <c r="CQ259" i="5"/>
  <c r="CS259" i="5"/>
  <c r="CU259" i="5"/>
  <c r="BO259" i="5"/>
  <c r="CP259" i="5"/>
  <c r="BU259" i="5"/>
  <c r="CL259" i="5"/>
  <c r="BG259" i="5"/>
  <c r="CI259" i="5"/>
  <c r="BJ259" i="5"/>
  <c r="CH259" i="5"/>
  <c r="BT259" i="5"/>
  <c r="BS259" i="5"/>
  <c r="BR259" i="5"/>
  <c r="BQ259" i="5"/>
  <c r="BP259" i="5"/>
  <c r="BM259" i="5"/>
  <c r="BL259" i="5"/>
  <c r="BK259" i="5"/>
  <c r="BF259" i="5"/>
  <c r="BE259" i="5"/>
  <c r="BD259" i="5"/>
  <c r="BC259" i="5"/>
  <c r="BB259" i="5"/>
  <c r="BA259" i="5"/>
  <c r="AZ259" i="5"/>
  <c r="AY259" i="5"/>
  <c r="AW259" i="5"/>
  <c r="AT259" i="5"/>
  <c r="AP259" i="5"/>
  <c r="AO259" i="5"/>
  <c r="AQ258" i="5"/>
  <c r="BX258" i="5"/>
  <c r="BY258" i="5"/>
  <c r="CA258" i="5"/>
  <c r="AR258" i="5"/>
  <c r="CB258" i="5"/>
  <c r="AX258" i="5"/>
  <c r="CC258" i="5"/>
  <c r="AS258" i="5"/>
  <c r="CD258" i="5"/>
  <c r="AU258" i="5"/>
  <c r="CE258" i="5"/>
  <c r="BI258" i="5"/>
  <c r="CF258" i="5"/>
  <c r="AV258" i="5"/>
  <c r="CJ258" i="5"/>
  <c r="CO258" i="5"/>
  <c r="CK258" i="5"/>
  <c r="BH258" i="5"/>
  <c r="CN258" i="5"/>
  <c r="CS258" i="5"/>
  <c r="CU258" i="5"/>
  <c r="BO258" i="5"/>
  <c r="CP258" i="5"/>
  <c r="BU258" i="5"/>
  <c r="CL258" i="5"/>
  <c r="BG258" i="5"/>
  <c r="CI258" i="5"/>
  <c r="BJ258" i="5"/>
  <c r="CH258" i="5"/>
  <c r="BT258" i="5"/>
  <c r="BS258" i="5"/>
  <c r="BR258" i="5"/>
  <c r="BQ258" i="5"/>
  <c r="BP258" i="5"/>
  <c r="BN258" i="5"/>
  <c r="BM258" i="5"/>
  <c r="BL258" i="5"/>
  <c r="BK258" i="5"/>
  <c r="BF258" i="5"/>
  <c r="BE258" i="5"/>
  <c r="BD258" i="5"/>
  <c r="BC258" i="5"/>
  <c r="BB258" i="5"/>
  <c r="BA258" i="5"/>
  <c r="AZ258" i="5"/>
  <c r="AY258" i="5"/>
  <c r="AW258" i="5"/>
  <c r="AT258" i="5"/>
  <c r="AP258" i="5"/>
  <c r="AO258" i="5"/>
  <c r="AQ257" i="5"/>
  <c r="BX257" i="5"/>
  <c r="BY257" i="5"/>
  <c r="CA257" i="5"/>
  <c r="AR257" i="5"/>
  <c r="CB257" i="5"/>
  <c r="AX257" i="5"/>
  <c r="CC257" i="5"/>
  <c r="AS257" i="5"/>
  <c r="CD257" i="5"/>
  <c r="AU257" i="5"/>
  <c r="CE257" i="5"/>
  <c r="BI257" i="5"/>
  <c r="CF257" i="5"/>
  <c r="AV257" i="5"/>
  <c r="CJ257" i="5"/>
  <c r="CO257" i="5"/>
  <c r="CK257" i="5"/>
  <c r="BH257" i="5"/>
  <c r="CN257" i="5"/>
  <c r="BN257" i="5"/>
  <c r="CQ257" i="5"/>
  <c r="CS257" i="5"/>
  <c r="CU257" i="5"/>
  <c r="BO257" i="5"/>
  <c r="CP257" i="5"/>
  <c r="BU257" i="5"/>
  <c r="CL257" i="5"/>
  <c r="BG257" i="5"/>
  <c r="CI257" i="5"/>
  <c r="BJ257" i="5"/>
  <c r="CH257" i="5"/>
  <c r="BT257" i="5"/>
  <c r="BS257" i="5"/>
  <c r="BR257" i="5"/>
  <c r="BQ257" i="5"/>
  <c r="BP257" i="5"/>
  <c r="BM257" i="5"/>
  <c r="BL257" i="5"/>
  <c r="BK257" i="5"/>
  <c r="BF257" i="5"/>
  <c r="BE257" i="5"/>
  <c r="BD257" i="5"/>
  <c r="BC257" i="5"/>
  <c r="BB257" i="5"/>
  <c r="BA257" i="5"/>
  <c r="AZ257" i="5"/>
  <c r="AY257" i="5"/>
  <c r="AW257" i="5"/>
  <c r="AT257" i="5"/>
  <c r="AP257" i="5"/>
  <c r="AO257" i="5"/>
  <c r="AQ256" i="5"/>
  <c r="BX256" i="5"/>
  <c r="BY256" i="5"/>
  <c r="CA256" i="5"/>
  <c r="AR256" i="5"/>
  <c r="CB256" i="5"/>
  <c r="AX256" i="5"/>
  <c r="CC256" i="5"/>
  <c r="AS256" i="5"/>
  <c r="CD256" i="5"/>
  <c r="AU256" i="5"/>
  <c r="CE256" i="5"/>
  <c r="AV256" i="5"/>
  <c r="CJ256" i="5"/>
  <c r="CO256" i="5"/>
  <c r="CK256" i="5"/>
  <c r="BT256" i="5"/>
  <c r="CM256" i="5"/>
  <c r="BH256" i="5"/>
  <c r="CN256" i="5"/>
  <c r="BN256" i="5"/>
  <c r="CQ256" i="5"/>
  <c r="CS256" i="5"/>
  <c r="CU256" i="5"/>
  <c r="BO256" i="5"/>
  <c r="CP256" i="5"/>
  <c r="BU256" i="5"/>
  <c r="CL256" i="5"/>
  <c r="BG256" i="5"/>
  <c r="CI256" i="5"/>
  <c r="BJ256" i="5"/>
  <c r="CH256" i="5"/>
  <c r="BS256" i="5"/>
  <c r="BR256" i="5"/>
  <c r="BQ256" i="5"/>
  <c r="BP256" i="5"/>
  <c r="BM256" i="5"/>
  <c r="BL256" i="5"/>
  <c r="BK256" i="5"/>
  <c r="BI256" i="5"/>
  <c r="BF256" i="5"/>
  <c r="BE256" i="5"/>
  <c r="BD256" i="5"/>
  <c r="BC256" i="5"/>
  <c r="BB256" i="5"/>
  <c r="BA256" i="5"/>
  <c r="AZ256" i="5"/>
  <c r="AY256" i="5"/>
  <c r="AW256" i="5"/>
  <c r="AT256" i="5"/>
  <c r="AP256" i="5"/>
  <c r="AO256" i="5"/>
  <c r="AQ255" i="5"/>
  <c r="BX255" i="5"/>
  <c r="BY255" i="5"/>
  <c r="CA255" i="5"/>
  <c r="AR255" i="5"/>
  <c r="CB255" i="5"/>
  <c r="AX255" i="5"/>
  <c r="CC255" i="5"/>
  <c r="AS255" i="5"/>
  <c r="CD255" i="5"/>
  <c r="AU255" i="5"/>
  <c r="CE255" i="5"/>
  <c r="AV255" i="5"/>
  <c r="CJ255" i="5"/>
  <c r="CO255" i="5"/>
  <c r="CK255" i="5"/>
  <c r="BH255" i="5"/>
  <c r="CN255" i="5"/>
  <c r="BN255" i="5"/>
  <c r="CQ255" i="5"/>
  <c r="CS255" i="5"/>
  <c r="CU255" i="5"/>
  <c r="BO255" i="5"/>
  <c r="CP255" i="5"/>
  <c r="BU255" i="5"/>
  <c r="CL255" i="5"/>
  <c r="BG255" i="5"/>
  <c r="CI255" i="5"/>
  <c r="BJ255" i="5"/>
  <c r="CH255" i="5"/>
  <c r="BT255" i="5"/>
  <c r="BS255" i="5"/>
  <c r="BR255" i="5"/>
  <c r="BQ255" i="5"/>
  <c r="BP255" i="5"/>
  <c r="BM255" i="5"/>
  <c r="BL255" i="5"/>
  <c r="BK255" i="5"/>
  <c r="BI255" i="5"/>
  <c r="BF255" i="5"/>
  <c r="BE255" i="5"/>
  <c r="BD255" i="5"/>
  <c r="BC255" i="5"/>
  <c r="BB255" i="5"/>
  <c r="BA255" i="5"/>
  <c r="AZ255" i="5"/>
  <c r="AY255" i="5"/>
  <c r="AW255" i="5"/>
  <c r="AT255" i="5"/>
  <c r="AP255" i="5"/>
  <c r="AO255" i="5"/>
  <c r="AQ254" i="5"/>
  <c r="BX254" i="5"/>
  <c r="BY254" i="5"/>
  <c r="CA254" i="5"/>
  <c r="AR254" i="5"/>
  <c r="CB254" i="5"/>
  <c r="AX254" i="5"/>
  <c r="CC254" i="5"/>
  <c r="AS254" i="5"/>
  <c r="CD254" i="5"/>
  <c r="AU254" i="5"/>
  <c r="CE254" i="5"/>
  <c r="AV254" i="5"/>
  <c r="CJ254" i="5"/>
  <c r="CO254" i="5"/>
  <c r="CK254" i="5"/>
  <c r="BH254" i="5"/>
  <c r="CN254" i="5"/>
  <c r="BN254" i="5"/>
  <c r="CQ254" i="5"/>
  <c r="CS254" i="5"/>
  <c r="CU254" i="5"/>
  <c r="BO254" i="5"/>
  <c r="CP254" i="5"/>
  <c r="BU254" i="5"/>
  <c r="CL254" i="5"/>
  <c r="BG254" i="5"/>
  <c r="CI254" i="5"/>
  <c r="BJ254" i="5"/>
  <c r="CH254" i="5"/>
  <c r="BK254" i="5"/>
  <c r="CG254" i="5"/>
  <c r="BT254" i="5"/>
  <c r="BS254" i="5"/>
  <c r="BR254" i="5"/>
  <c r="BQ254" i="5"/>
  <c r="BP254" i="5"/>
  <c r="BM254" i="5"/>
  <c r="BL254" i="5"/>
  <c r="BI254" i="5"/>
  <c r="BF254" i="5"/>
  <c r="BE254" i="5"/>
  <c r="BD254" i="5"/>
  <c r="BC254" i="5"/>
  <c r="BB254" i="5"/>
  <c r="BA254" i="5"/>
  <c r="AZ254" i="5"/>
  <c r="AY254" i="5"/>
  <c r="AW254" i="5"/>
  <c r="AT254" i="5"/>
  <c r="AP254" i="5"/>
  <c r="AO254" i="5"/>
  <c r="AQ253" i="5"/>
  <c r="BX253" i="5"/>
  <c r="BY253" i="5"/>
  <c r="CA253" i="5"/>
  <c r="AR253" i="5"/>
  <c r="CB253" i="5"/>
  <c r="AX253" i="5"/>
  <c r="CC253" i="5"/>
  <c r="AS253" i="5"/>
  <c r="CD253" i="5"/>
  <c r="AU253" i="5"/>
  <c r="CE253" i="5"/>
  <c r="AV253" i="5"/>
  <c r="CJ253" i="5"/>
  <c r="CO253" i="5"/>
  <c r="CK253" i="5"/>
  <c r="BT253" i="5"/>
  <c r="CM253" i="5"/>
  <c r="BH253" i="5"/>
  <c r="CN253" i="5"/>
  <c r="CS253" i="5"/>
  <c r="CU253" i="5"/>
  <c r="BO253" i="5"/>
  <c r="CP253" i="5"/>
  <c r="BU253" i="5"/>
  <c r="CL253" i="5"/>
  <c r="BG253" i="5"/>
  <c r="CI253" i="5"/>
  <c r="BJ253" i="5"/>
  <c r="CH253" i="5"/>
  <c r="BS253" i="5"/>
  <c r="BR253" i="5"/>
  <c r="BQ253" i="5"/>
  <c r="BP253" i="5"/>
  <c r="BN253" i="5"/>
  <c r="BM253" i="5"/>
  <c r="BL253" i="5"/>
  <c r="BK253" i="5"/>
  <c r="BI253" i="5"/>
  <c r="BF253" i="5"/>
  <c r="BE253" i="5"/>
  <c r="BD253" i="5"/>
  <c r="BC253" i="5"/>
  <c r="BB253" i="5"/>
  <c r="BA253" i="5"/>
  <c r="AZ253" i="5"/>
  <c r="AY253" i="5"/>
  <c r="AW253" i="5"/>
  <c r="AT253" i="5"/>
  <c r="AP253" i="5"/>
  <c r="AO253" i="5"/>
  <c r="AQ252" i="5"/>
  <c r="BX252" i="5"/>
  <c r="BY252" i="5"/>
  <c r="CA252" i="5"/>
  <c r="AR252" i="5"/>
  <c r="CB252" i="5"/>
  <c r="AX252" i="5"/>
  <c r="CC252" i="5"/>
  <c r="AS252" i="5"/>
  <c r="CD252" i="5"/>
  <c r="AU252" i="5"/>
  <c r="CE252" i="5"/>
  <c r="BI252" i="5"/>
  <c r="CF252" i="5"/>
  <c r="AV252" i="5"/>
  <c r="CJ252" i="5"/>
  <c r="CO252" i="5"/>
  <c r="CK252" i="5"/>
  <c r="BT252" i="5"/>
  <c r="CM252" i="5"/>
  <c r="BH252" i="5"/>
  <c r="CN252" i="5"/>
  <c r="BN252" i="5"/>
  <c r="CQ252" i="5"/>
  <c r="CS252" i="5"/>
  <c r="CU252" i="5"/>
  <c r="BO252" i="5"/>
  <c r="CP252" i="5"/>
  <c r="BU252" i="5"/>
  <c r="CL252" i="5"/>
  <c r="BG252" i="5"/>
  <c r="CI252" i="5"/>
  <c r="BJ252" i="5"/>
  <c r="CH252" i="5"/>
  <c r="BK252" i="5"/>
  <c r="CG252" i="5"/>
  <c r="BS252" i="5"/>
  <c r="BR252" i="5"/>
  <c r="BQ252" i="5"/>
  <c r="BP252" i="5"/>
  <c r="BM252" i="5"/>
  <c r="BL252" i="5"/>
  <c r="BF252" i="5"/>
  <c r="BE252" i="5"/>
  <c r="BD252" i="5"/>
  <c r="BC252" i="5"/>
  <c r="BB252" i="5"/>
  <c r="BA252" i="5"/>
  <c r="AZ252" i="5"/>
  <c r="AY252" i="5"/>
  <c r="AW252" i="5"/>
  <c r="AT252" i="5"/>
  <c r="AP252" i="5"/>
  <c r="AO252" i="5"/>
  <c r="AQ251" i="5"/>
  <c r="BX251" i="5"/>
  <c r="BY251" i="5"/>
  <c r="CA251" i="5"/>
  <c r="AR251" i="5"/>
  <c r="CB251" i="5"/>
  <c r="AX251" i="5"/>
  <c r="CC251" i="5"/>
  <c r="AS251" i="5"/>
  <c r="CD251" i="5"/>
  <c r="AU251" i="5"/>
  <c r="CE251" i="5"/>
  <c r="BI251" i="5"/>
  <c r="CF251" i="5"/>
  <c r="AV251" i="5"/>
  <c r="CJ251" i="5"/>
  <c r="CO251" i="5"/>
  <c r="CK251" i="5"/>
  <c r="BT251" i="5"/>
  <c r="CM251" i="5"/>
  <c r="BH251" i="5"/>
  <c r="CN251" i="5"/>
  <c r="CS251" i="5"/>
  <c r="CU251" i="5"/>
  <c r="BO251" i="5"/>
  <c r="CP251" i="5"/>
  <c r="BU251" i="5"/>
  <c r="CL251" i="5"/>
  <c r="BG251" i="5"/>
  <c r="CI251" i="5"/>
  <c r="BJ251" i="5"/>
  <c r="CH251" i="5"/>
  <c r="BK251" i="5"/>
  <c r="CG251" i="5"/>
  <c r="BS251" i="5"/>
  <c r="BR251" i="5"/>
  <c r="BQ251" i="5"/>
  <c r="BP251" i="5"/>
  <c r="BN251" i="5"/>
  <c r="BM251" i="5"/>
  <c r="BL251" i="5"/>
  <c r="BF251" i="5"/>
  <c r="BE251" i="5"/>
  <c r="BD251" i="5"/>
  <c r="BC251" i="5"/>
  <c r="BB251" i="5"/>
  <c r="BA251" i="5"/>
  <c r="AZ251" i="5"/>
  <c r="AY251" i="5"/>
  <c r="AW251" i="5"/>
  <c r="AT251" i="5"/>
  <c r="AP251" i="5"/>
  <c r="AO251" i="5"/>
  <c r="AQ250" i="5"/>
  <c r="BX250" i="5"/>
  <c r="BY250" i="5"/>
  <c r="CA250" i="5"/>
  <c r="AR250" i="5"/>
  <c r="CB250" i="5"/>
  <c r="AX250" i="5"/>
  <c r="CC250" i="5"/>
  <c r="AS250" i="5"/>
  <c r="CD250" i="5"/>
  <c r="AU250" i="5"/>
  <c r="CE250" i="5"/>
  <c r="BI250" i="5"/>
  <c r="CF250" i="5"/>
  <c r="AV250" i="5"/>
  <c r="CJ250" i="5"/>
  <c r="CO250" i="5"/>
  <c r="CK250" i="5"/>
  <c r="BH250" i="5"/>
  <c r="CN250" i="5"/>
  <c r="CS250" i="5"/>
  <c r="CU250" i="5"/>
  <c r="BO250" i="5"/>
  <c r="CP250" i="5"/>
  <c r="BU250" i="5"/>
  <c r="CL250" i="5"/>
  <c r="BG250" i="5"/>
  <c r="CI250" i="5"/>
  <c r="BJ250" i="5"/>
  <c r="CH250" i="5"/>
  <c r="BK250" i="5"/>
  <c r="CG250" i="5"/>
  <c r="BT250" i="5"/>
  <c r="BS250" i="5"/>
  <c r="BR250" i="5"/>
  <c r="BQ250" i="5"/>
  <c r="BP250" i="5"/>
  <c r="BN250" i="5"/>
  <c r="BM250" i="5"/>
  <c r="BL250" i="5"/>
  <c r="BF250" i="5"/>
  <c r="BE250" i="5"/>
  <c r="BD250" i="5"/>
  <c r="BC250" i="5"/>
  <c r="BB250" i="5"/>
  <c r="BA250" i="5"/>
  <c r="AZ250" i="5"/>
  <c r="AY250" i="5"/>
  <c r="AW250" i="5"/>
  <c r="AT250" i="5"/>
  <c r="AP250" i="5"/>
  <c r="AO250" i="5"/>
  <c r="AQ249" i="5"/>
  <c r="BX249" i="5"/>
  <c r="BY249" i="5"/>
  <c r="CA249" i="5"/>
  <c r="AR249" i="5"/>
  <c r="CB249" i="5"/>
  <c r="AX249" i="5"/>
  <c r="CC249" i="5"/>
  <c r="AS249" i="5"/>
  <c r="CD249" i="5"/>
  <c r="AU249" i="5"/>
  <c r="CE249" i="5"/>
  <c r="BI249" i="5"/>
  <c r="CF249" i="5"/>
  <c r="AV249" i="5"/>
  <c r="CJ249" i="5"/>
  <c r="CO249" i="5"/>
  <c r="CK249" i="5"/>
  <c r="BH249" i="5"/>
  <c r="CN249" i="5"/>
  <c r="BN249" i="5"/>
  <c r="CQ249" i="5"/>
  <c r="CS249" i="5"/>
  <c r="CU249" i="5"/>
  <c r="BO249" i="5"/>
  <c r="CP249" i="5"/>
  <c r="BU249" i="5"/>
  <c r="CL249" i="5"/>
  <c r="BG249" i="5"/>
  <c r="CI249" i="5"/>
  <c r="BJ249" i="5"/>
  <c r="CH249" i="5"/>
  <c r="BK249" i="5"/>
  <c r="CG249" i="5"/>
  <c r="BT249" i="5"/>
  <c r="BS249" i="5"/>
  <c r="BR249" i="5"/>
  <c r="BQ249" i="5"/>
  <c r="BP249" i="5"/>
  <c r="BM249" i="5"/>
  <c r="BL249" i="5"/>
  <c r="BF249" i="5"/>
  <c r="BE249" i="5"/>
  <c r="BD249" i="5"/>
  <c r="BC249" i="5"/>
  <c r="BB249" i="5"/>
  <c r="BA249" i="5"/>
  <c r="AZ249" i="5"/>
  <c r="AY249" i="5"/>
  <c r="AW249" i="5"/>
  <c r="AT249" i="5"/>
  <c r="AP249" i="5"/>
  <c r="AO249" i="5"/>
  <c r="AQ248" i="5"/>
  <c r="BX248" i="5"/>
  <c r="BY248" i="5"/>
  <c r="CA248" i="5"/>
  <c r="AR248" i="5"/>
  <c r="CB248" i="5"/>
  <c r="AX248" i="5"/>
  <c r="CC248" i="5"/>
  <c r="AS248" i="5"/>
  <c r="CD248" i="5"/>
  <c r="AU248" i="5"/>
  <c r="CE248" i="5"/>
  <c r="BI248" i="5"/>
  <c r="CF248" i="5"/>
  <c r="AV248" i="5"/>
  <c r="CJ248" i="5"/>
  <c r="CO248" i="5"/>
  <c r="CK248" i="5"/>
  <c r="BT248" i="5"/>
  <c r="CM248" i="5"/>
  <c r="BH248" i="5"/>
  <c r="CN248" i="5"/>
  <c r="BN248" i="5"/>
  <c r="CQ248" i="5"/>
  <c r="CS248" i="5"/>
  <c r="CU248" i="5"/>
  <c r="BO248" i="5"/>
  <c r="CP248" i="5"/>
  <c r="BU248" i="5"/>
  <c r="CL248" i="5"/>
  <c r="BG248" i="5"/>
  <c r="CI248" i="5"/>
  <c r="BJ248" i="5"/>
  <c r="CH248" i="5"/>
  <c r="BK248" i="5"/>
  <c r="CG248" i="5"/>
  <c r="BS248" i="5"/>
  <c r="BR248" i="5"/>
  <c r="BQ248" i="5"/>
  <c r="BP248" i="5"/>
  <c r="BM248" i="5"/>
  <c r="BL248" i="5"/>
  <c r="BF248" i="5"/>
  <c r="BE248" i="5"/>
  <c r="BD248" i="5"/>
  <c r="BC248" i="5"/>
  <c r="BB248" i="5"/>
  <c r="BA248" i="5"/>
  <c r="AZ248" i="5"/>
  <c r="AY248" i="5"/>
  <c r="AW248" i="5"/>
  <c r="AT248" i="5"/>
  <c r="AP248" i="5"/>
  <c r="AO248" i="5"/>
  <c r="AQ247" i="5"/>
  <c r="BX247" i="5"/>
  <c r="BY247" i="5"/>
  <c r="CA247" i="5"/>
  <c r="AR247" i="5"/>
  <c r="CB247" i="5"/>
  <c r="AX247" i="5"/>
  <c r="CC247" i="5"/>
  <c r="AS247" i="5"/>
  <c r="CD247" i="5"/>
  <c r="AU247" i="5"/>
  <c r="CE247" i="5"/>
  <c r="BI247" i="5"/>
  <c r="CF247" i="5"/>
  <c r="AV247" i="5"/>
  <c r="CJ247" i="5"/>
  <c r="CO247" i="5"/>
  <c r="CK247" i="5"/>
  <c r="BT247" i="5"/>
  <c r="CM247" i="5"/>
  <c r="BH247" i="5"/>
  <c r="CN247" i="5"/>
  <c r="CS247" i="5"/>
  <c r="CU247" i="5"/>
  <c r="BO247" i="5"/>
  <c r="CP247" i="5"/>
  <c r="BU247" i="5"/>
  <c r="CL247" i="5"/>
  <c r="BG247" i="5"/>
  <c r="CI247" i="5"/>
  <c r="BJ247" i="5"/>
  <c r="CH247" i="5"/>
  <c r="BK247" i="5"/>
  <c r="CG247" i="5"/>
  <c r="BS247" i="5"/>
  <c r="BR247" i="5"/>
  <c r="BQ247" i="5"/>
  <c r="BP247" i="5"/>
  <c r="BN247" i="5"/>
  <c r="BM247" i="5"/>
  <c r="BL247" i="5"/>
  <c r="BF247" i="5"/>
  <c r="BE247" i="5"/>
  <c r="BD247" i="5"/>
  <c r="BC247" i="5"/>
  <c r="BB247" i="5"/>
  <c r="BA247" i="5"/>
  <c r="AZ247" i="5"/>
  <c r="AY247" i="5"/>
  <c r="AW247" i="5"/>
  <c r="AT247" i="5"/>
  <c r="AP247" i="5"/>
  <c r="AO247" i="5"/>
  <c r="AQ246" i="5"/>
  <c r="BX246" i="5"/>
  <c r="BY246" i="5"/>
  <c r="CA246" i="5"/>
  <c r="AR246" i="5"/>
  <c r="CB246" i="5"/>
  <c r="AX246" i="5"/>
  <c r="CC246" i="5"/>
  <c r="AS246" i="5"/>
  <c r="CD246" i="5"/>
  <c r="AU246" i="5"/>
  <c r="CE246" i="5"/>
  <c r="BI246" i="5"/>
  <c r="CF246" i="5"/>
  <c r="AV246" i="5"/>
  <c r="CJ246" i="5"/>
  <c r="CO246" i="5"/>
  <c r="CK246" i="5"/>
  <c r="BH246" i="5"/>
  <c r="CN246" i="5"/>
  <c r="CS246" i="5"/>
  <c r="CU246" i="5"/>
  <c r="BO246" i="5"/>
  <c r="CP246" i="5"/>
  <c r="BU246" i="5"/>
  <c r="CL246" i="5"/>
  <c r="BG246" i="5"/>
  <c r="CI246" i="5"/>
  <c r="BJ246" i="5"/>
  <c r="CH246" i="5"/>
  <c r="BK246" i="5"/>
  <c r="CG246" i="5"/>
  <c r="BT246" i="5"/>
  <c r="BS246" i="5"/>
  <c r="BR246" i="5"/>
  <c r="BQ246" i="5"/>
  <c r="BP246" i="5"/>
  <c r="BN246" i="5"/>
  <c r="BM246" i="5"/>
  <c r="BL246" i="5"/>
  <c r="BF246" i="5"/>
  <c r="BE246" i="5"/>
  <c r="BD246" i="5"/>
  <c r="BC246" i="5"/>
  <c r="BB246" i="5"/>
  <c r="BA246" i="5"/>
  <c r="AZ246" i="5"/>
  <c r="AY246" i="5"/>
  <c r="AW246" i="5"/>
  <c r="AT246" i="5"/>
  <c r="AP246" i="5"/>
  <c r="AO246" i="5"/>
  <c r="AQ245" i="5"/>
  <c r="BX245" i="5"/>
  <c r="BY245" i="5"/>
  <c r="CA245" i="5"/>
  <c r="AR245" i="5"/>
  <c r="CB245" i="5"/>
  <c r="AX245" i="5"/>
  <c r="CC245" i="5"/>
  <c r="AS245" i="5"/>
  <c r="CD245" i="5"/>
  <c r="AU245" i="5"/>
  <c r="CE245" i="5"/>
  <c r="AV245" i="5"/>
  <c r="CJ245" i="5"/>
  <c r="CO245" i="5"/>
  <c r="CK245" i="5"/>
  <c r="BH245" i="5"/>
  <c r="CN245" i="5"/>
  <c r="CS245" i="5"/>
  <c r="CU245" i="5"/>
  <c r="BO245" i="5"/>
  <c r="CP245" i="5"/>
  <c r="BU245" i="5"/>
  <c r="CL245" i="5"/>
  <c r="BG245" i="5"/>
  <c r="CI245" i="5"/>
  <c r="BJ245" i="5"/>
  <c r="CH245" i="5"/>
  <c r="BK245" i="5"/>
  <c r="CG245" i="5"/>
  <c r="BT245" i="5"/>
  <c r="BS245" i="5"/>
  <c r="BR245" i="5"/>
  <c r="BQ245" i="5"/>
  <c r="BP245" i="5"/>
  <c r="BN245" i="5"/>
  <c r="BM245" i="5"/>
  <c r="BL245" i="5"/>
  <c r="BI245" i="5"/>
  <c r="BF245" i="5"/>
  <c r="BE245" i="5"/>
  <c r="BD245" i="5"/>
  <c r="BC245" i="5"/>
  <c r="BB245" i="5"/>
  <c r="BA245" i="5"/>
  <c r="AZ245" i="5"/>
  <c r="AY245" i="5"/>
  <c r="AW245" i="5"/>
  <c r="AT245" i="5"/>
  <c r="AP245" i="5"/>
  <c r="AO245" i="5"/>
  <c r="AQ244" i="5"/>
  <c r="BX244" i="5"/>
  <c r="BY244" i="5"/>
  <c r="CA244" i="5"/>
  <c r="AR244" i="5"/>
  <c r="CB244" i="5"/>
  <c r="AX244" i="5"/>
  <c r="CC244" i="5"/>
  <c r="AS244" i="5"/>
  <c r="CD244" i="5"/>
  <c r="AU244" i="5"/>
  <c r="CE244" i="5"/>
  <c r="AV244" i="5"/>
  <c r="CJ244" i="5"/>
  <c r="CO244" i="5"/>
  <c r="CK244" i="5"/>
  <c r="BH244" i="5"/>
  <c r="CN244" i="5"/>
  <c r="BN244" i="5"/>
  <c r="CQ244" i="5"/>
  <c r="CS244" i="5"/>
  <c r="CU244" i="5"/>
  <c r="BO244" i="5"/>
  <c r="CP244" i="5"/>
  <c r="BU244" i="5"/>
  <c r="CL244" i="5"/>
  <c r="BG244" i="5"/>
  <c r="CI244" i="5"/>
  <c r="BJ244" i="5"/>
  <c r="CH244" i="5"/>
  <c r="BK244" i="5"/>
  <c r="CG244" i="5"/>
  <c r="BT244" i="5"/>
  <c r="BS244" i="5"/>
  <c r="BR244" i="5"/>
  <c r="BQ244" i="5"/>
  <c r="BP244" i="5"/>
  <c r="BM244" i="5"/>
  <c r="BL244" i="5"/>
  <c r="BI244" i="5"/>
  <c r="BF244" i="5"/>
  <c r="BE244" i="5"/>
  <c r="BD244" i="5"/>
  <c r="BC244" i="5"/>
  <c r="BB244" i="5"/>
  <c r="BA244" i="5"/>
  <c r="AZ244" i="5"/>
  <c r="AY244" i="5"/>
  <c r="AW244" i="5"/>
  <c r="AT244" i="5"/>
  <c r="AP244" i="5"/>
  <c r="AO244" i="5"/>
  <c r="AQ243" i="5"/>
  <c r="BX243" i="5"/>
  <c r="BY243" i="5"/>
  <c r="CA243" i="5"/>
  <c r="AR243" i="5"/>
  <c r="CB243" i="5"/>
  <c r="AX243" i="5"/>
  <c r="CC243" i="5"/>
  <c r="AS243" i="5"/>
  <c r="CD243" i="5"/>
  <c r="AU243" i="5"/>
  <c r="CE243" i="5"/>
  <c r="BI243" i="5"/>
  <c r="CF243" i="5"/>
  <c r="AV243" i="5"/>
  <c r="CJ243" i="5"/>
  <c r="CO243" i="5"/>
  <c r="CK243" i="5"/>
  <c r="BT243" i="5"/>
  <c r="CM243" i="5"/>
  <c r="BH243" i="5"/>
  <c r="CN243" i="5"/>
  <c r="CS243" i="5"/>
  <c r="CU243" i="5"/>
  <c r="BO243" i="5"/>
  <c r="CP243" i="5"/>
  <c r="BU243" i="5"/>
  <c r="CL243" i="5"/>
  <c r="BG243" i="5"/>
  <c r="CI243" i="5"/>
  <c r="BJ243" i="5"/>
  <c r="CH243" i="5"/>
  <c r="BS243" i="5"/>
  <c r="BR243" i="5"/>
  <c r="BQ243" i="5"/>
  <c r="BP243" i="5"/>
  <c r="BN243" i="5"/>
  <c r="BM243" i="5"/>
  <c r="BL243" i="5"/>
  <c r="BK243" i="5"/>
  <c r="BF243" i="5"/>
  <c r="BE243" i="5"/>
  <c r="BD243" i="5"/>
  <c r="BC243" i="5"/>
  <c r="BB243" i="5"/>
  <c r="BA243" i="5"/>
  <c r="AZ243" i="5"/>
  <c r="AY243" i="5"/>
  <c r="AW243" i="5"/>
  <c r="AT243" i="5"/>
  <c r="AP243" i="5"/>
  <c r="AO243" i="5"/>
  <c r="AQ242" i="5"/>
  <c r="BX242" i="5"/>
  <c r="BY242" i="5"/>
  <c r="CA242" i="5"/>
  <c r="AR242" i="5"/>
  <c r="CB242" i="5"/>
  <c r="AX242" i="5"/>
  <c r="CC242" i="5"/>
  <c r="AS242" i="5"/>
  <c r="CD242" i="5"/>
  <c r="AU242" i="5"/>
  <c r="CE242" i="5"/>
  <c r="BI242" i="5"/>
  <c r="CF242" i="5"/>
  <c r="AV242" i="5"/>
  <c r="CJ242" i="5"/>
  <c r="CO242" i="5"/>
  <c r="CK242" i="5"/>
  <c r="BT242" i="5"/>
  <c r="CM242" i="5"/>
  <c r="BH242" i="5"/>
  <c r="CN242" i="5"/>
  <c r="BN242" i="5"/>
  <c r="CQ242" i="5"/>
  <c r="CS242" i="5"/>
  <c r="CU242" i="5"/>
  <c r="BO242" i="5"/>
  <c r="CP242" i="5"/>
  <c r="BU242" i="5"/>
  <c r="CL242" i="5"/>
  <c r="BG242" i="5"/>
  <c r="CI242" i="5"/>
  <c r="BJ242" i="5"/>
  <c r="CH242" i="5"/>
  <c r="BK242" i="5"/>
  <c r="CG242" i="5"/>
  <c r="BS242" i="5"/>
  <c r="BR242" i="5"/>
  <c r="BQ242" i="5"/>
  <c r="BP242" i="5"/>
  <c r="BM242" i="5"/>
  <c r="BL242" i="5"/>
  <c r="BF242" i="5"/>
  <c r="BE242" i="5"/>
  <c r="BD242" i="5"/>
  <c r="BC242" i="5"/>
  <c r="BB242" i="5"/>
  <c r="BA242" i="5"/>
  <c r="AZ242" i="5"/>
  <c r="AY242" i="5"/>
  <c r="AW242" i="5"/>
  <c r="AT242" i="5"/>
  <c r="AP242" i="5"/>
  <c r="AO242" i="5"/>
  <c r="AQ241" i="5"/>
  <c r="BX241" i="5"/>
  <c r="BY241" i="5"/>
  <c r="CA241" i="5"/>
  <c r="AR241" i="5"/>
  <c r="CB241" i="5"/>
  <c r="AX241" i="5"/>
  <c r="CC241" i="5"/>
  <c r="AS241" i="5"/>
  <c r="CD241" i="5"/>
  <c r="AU241" i="5"/>
  <c r="CE241" i="5"/>
  <c r="BI241" i="5"/>
  <c r="CF241" i="5"/>
  <c r="AV241" i="5"/>
  <c r="CJ241" i="5"/>
  <c r="CO241" i="5"/>
  <c r="CK241" i="5"/>
  <c r="BT241" i="5"/>
  <c r="CM241" i="5"/>
  <c r="BH241" i="5"/>
  <c r="CN241" i="5"/>
  <c r="BN241" i="5"/>
  <c r="CQ241" i="5"/>
  <c r="CS241" i="5"/>
  <c r="CU241" i="5"/>
  <c r="BO241" i="5"/>
  <c r="CP241" i="5"/>
  <c r="BU241" i="5"/>
  <c r="CL241" i="5"/>
  <c r="BG241" i="5"/>
  <c r="CI241" i="5"/>
  <c r="BJ241" i="5"/>
  <c r="CH241" i="5"/>
  <c r="BS241" i="5"/>
  <c r="BR241" i="5"/>
  <c r="BQ241" i="5"/>
  <c r="BP241" i="5"/>
  <c r="BM241" i="5"/>
  <c r="BL241" i="5"/>
  <c r="BK241" i="5"/>
  <c r="BF241" i="5"/>
  <c r="BE241" i="5"/>
  <c r="BD241" i="5"/>
  <c r="BC241" i="5"/>
  <c r="BB241" i="5"/>
  <c r="BA241" i="5"/>
  <c r="AZ241" i="5"/>
  <c r="AY241" i="5"/>
  <c r="AW241" i="5"/>
  <c r="AT241" i="5"/>
  <c r="AP241" i="5"/>
  <c r="AO241" i="5"/>
  <c r="AQ240" i="5"/>
  <c r="BX240" i="5"/>
  <c r="BY240" i="5"/>
  <c r="CA240" i="5"/>
  <c r="AR240" i="5"/>
  <c r="CB240" i="5"/>
  <c r="AX240" i="5"/>
  <c r="CC240" i="5"/>
  <c r="AS240" i="5"/>
  <c r="CD240" i="5"/>
  <c r="AU240" i="5"/>
  <c r="CE240" i="5"/>
  <c r="BI240" i="5"/>
  <c r="CF240" i="5"/>
  <c r="AV240" i="5"/>
  <c r="CJ240" i="5"/>
  <c r="CO240" i="5"/>
  <c r="CK240" i="5"/>
  <c r="BT240" i="5"/>
  <c r="CM240" i="5"/>
  <c r="BH240" i="5"/>
  <c r="CN240" i="5"/>
  <c r="BN240" i="5"/>
  <c r="CQ240" i="5"/>
  <c r="CS240" i="5"/>
  <c r="CU240" i="5"/>
  <c r="BO240" i="5"/>
  <c r="CP240" i="5"/>
  <c r="BU240" i="5"/>
  <c r="CL240" i="5"/>
  <c r="BG240" i="5"/>
  <c r="CI240" i="5"/>
  <c r="BJ240" i="5"/>
  <c r="CH240" i="5"/>
  <c r="BS240" i="5"/>
  <c r="BR240" i="5"/>
  <c r="BQ240" i="5"/>
  <c r="BP240" i="5"/>
  <c r="BM240" i="5"/>
  <c r="BL240" i="5"/>
  <c r="BK240" i="5"/>
  <c r="BF240" i="5"/>
  <c r="BE240" i="5"/>
  <c r="BD240" i="5"/>
  <c r="BC240" i="5"/>
  <c r="BB240" i="5"/>
  <c r="BA240" i="5"/>
  <c r="AZ240" i="5"/>
  <c r="AY240" i="5"/>
  <c r="AW240" i="5"/>
  <c r="AT240" i="5"/>
  <c r="AP240" i="5"/>
  <c r="AO240" i="5"/>
  <c r="AQ239" i="5"/>
  <c r="BX239" i="5"/>
  <c r="BY239" i="5"/>
  <c r="CA239" i="5"/>
  <c r="AR239" i="5"/>
  <c r="CB239" i="5"/>
  <c r="AX239" i="5"/>
  <c r="CC239" i="5"/>
  <c r="AS239" i="5"/>
  <c r="CD239" i="5"/>
  <c r="AU239" i="5"/>
  <c r="CE239" i="5"/>
  <c r="BI239" i="5"/>
  <c r="CF239" i="5"/>
  <c r="AV239" i="5"/>
  <c r="CJ239" i="5"/>
  <c r="CO239" i="5"/>
  <c r="CK239" i="5"/>
  <c r="BT239" i="5"/>
  <c r="CM239" i="5"/>
  <c r="BH239" i="5"/>
  <c r="CN239" i="5"/>
  <c r="BN239" i="5"/>
  <c r="CQ239" i="5"/>
  <c r="CS239" i="5"/>
  <c r="CU239" i="5"/>
  <c r="BO239" i="5"/>
  <c r="CP239" i="5"/>
  <c r="BU239" i="5"/>
  <c r="CL239" i="5"/>
  <c r="BG239" i="5"/>
  <c r="CI239" i="5"/>
  <c r="BJ239" i="5"/>
  <c r="CH239" i="5"/>
  <c r="BS239" i="5"/>
  <c r="BR239" i="5"/>
  <c r="BQ239" i="5"/>
  <c r="BP239" i="5"/>
  <c r="BM239" i="5"/>
  <c r="BL239" i="5"/>
  <c r="BK239" i="5"/>
  <c r="BF239" i="5"/>
  <c r="BE239" i="5"/>
  <c r="BD239" i="5"/>
  <c r="BC239" i="5"/>
  <c r="BB239" i="5"/>
  <c r="BA239" i="5"/>
  <c r="AZ239" i="5"/>
  <c r="AY239" i="5"/>
  <c r="AW239" i="5"/>
  <c r="AT239" i="5"/>
  <c r="AP239" i="5"/>
  <c r="AO239" i="5"/>
  <c r="AQ238" i="5"/>
  <c r="BX238" i="5"/>
  <c r="BY238" i="5"/>
  <c r="CA238" i="5"/>
  <c r="AR238" i="5"/>
  <c r="CB238" i="5"/>
  <c r="AX238" i="5"/>
  <c r="CC238" i="5"/>
  <c r="AS238" i="5"/>
  <c r="CD238" i="5"/>
  <c r="AU238" i="5"/>
  <c r="CE238" i="5"/>
  <c r="BI238" i="5"/>
  <c r="CF238" i="5"/>
  <c r="AV238" i="5"/>
  <c r="CJ238" i="5"/>
  <c r="CO238" i="5"/>
  <c r="CK238" i="5"/>
  <c r="BT238" i="5"/>
  <c r="CM238" i="5"/>
  <c r="BH238" i="5"/>
  <c r="CN238" i="5"/>
  <c r="CS238" i="5"/>
  <c r="CU238" i="5"/>
  <c r="BO238" i="5"/>
  <c r="CP238" i="5"/>
  <c r="BU238" i="5"/>
  <c r="CL238" i="5"/>
  <c r="BG238" i="5"/>
  <c r="CI238" i="5"/>
  <c r="BJ238" i="5"/>
  <c r="CH238" i="5"/>
  <c r="BS238" i="5"/>
  <c r="BR238" i="5"/>
  <c r="BQ238" i="5"/>
  <c r="BP238" i="5"/>
  <c r="BN238" i="5"/>
  <c r="BM238" i="5"/>
  <c r="BL238" i="5"/>
  <c r="BK238" i="5"/>
  <c r="BF238" i="5"/>
  <c r="BE238" i="5"/>
  <c r="BD238" i="5"/>
  <c r="BC238" i="5"/>
  <c r="BB238" i="5"/>
  <c r="BA238" i="5"/>
  <c r="AZ238" i="5"/>
  <c r="AY238" i="5"/>
  <c r="AW238" i="5"/>
  <c r="AT238" i="5"/>
  <c r="AP238" i="5"/>
  <c r="AO238" i="5"/>
  <c r="AQ237" i="5"/>
  <c r="BX237" i="5"/>
  <c r="BY237" i="5"/>
  <c r="CA237" i="5"/>
  <c r="AR237" i="5"/>
  <c r="CB237" i="5"/>
  <c r="AX237" i="5"/>
  <c r="CC237" i="5"/>
  <c r="AS237" i="5"/>
  <c r="CD237" i="5"/>
  <c r="AU237" i="5"/>
  <c r="CE237" i="5"/>
  <c r="BI237" i="5"/>
  <c r="CF237" i="5"/>
  <c r="AV237" i="5"/>
  <c r="CJ237" i="5"/>
  <c r="CO237" i="5"/>
  <c r="CK237" i="5"/>
  <c r="BT237" i="5"/>
  <c r="CM237" i="5"/>
  <c r="BH237" i="5"/>
  <c r="CN237" i="5"/>
  <c r="BN237" i="5"/>
  <c r="CQ237" i="5"/>
  <c r="CS237" i="5"/>
  <c r="CU237" i="5"/>
  <c r="BO237" i="5"/>
  <c r="CP237" i="5"/>
  <c r="BU237" i="5"/>
  <c r="CL237" i="5"/>
  <c r="BG237" i="5"/>
  <c r="CI237" i="5"/>
  <c r="BJ237" i="5"/>
  <c r="CH237" i="5"/>
  <c r="BS237" i="5"/>
  <c r="BR237" i="5"/>
  <c r="BQ237" i="5"/>
  <c r="BP237" i="5"/>
  <c r="BM237" i="5"/>
  <c r="BL237" i="5"/>
  <c r="BK237" i="5"/>
  <c r="BF237" i="5"/>
  <c r="BE237" i="5"/>
  <c r="BD237" i="5"/>
  <c r="BC237" i="5"/>
  <c r="BB237" i="5"/>
  <c r="BA237" i="5"/>
  <c r="AZ237" i="5"/>
  <c r="AY237" i="5"/>
  <c r="AW237" i="5"/>
  <c r="AT237" i="5"/>
  <c r="AP237" i="5"/>
  <c r="AO237" i="5"/>
  <c r="AQ236" i="5"/>
  <c r="BX236" i="5"/>
  <c r="BY236" i="5"/>
  <c r="CA236" i="5"/>
  <c r="AR236" i="5"/>
  <c r="CB236" i="5"/>
  <c r="AX236" i="5"/>
  <c r="CC236" i="5"/>
  <c r="AS236" i="5"/>
  <c r="CD236" i="5"/>
  <c r="AU236" i="5"/>
  <c r="CE236" i="5"/>
  <c r="AV236" i="5"/>
  <c r="CJ236" i="5"/>
  <c r="CO236" i="5"/>
  <c r="CK236" i="5"/>
  <c r="BH236" i="5"/>
  <c r="CN236" i="5"/>
  <c r="BN236" i="5"/>
  <c r="CQ236" i="5"/>
  <c r="CS236" i="5"/>
  <c r="CU236" i="5"/>
  <c r="BO236" i="5"/>
  <c r="CP236" i="5"/>
  <c r="BU236" i="5"/>
  <c r="CL236" i="5"/>
  <c r="BG236" i="5"/>
  <c r="CI236" i="5"/>
  <c r="BJ236" i="5"/>
  <c r="CH236" i="5"/>
  <c r="BT236" i="5"/>
  <c r="BS236" i="5"/>
  <c r="BR236" i="5"/>
  <c r="BQ236" i="5"/>
  <c r="BP236" i="5"/>
  <c r="BM236" i="5"/>
  <c r="BL236" i="5"/>
  <c r="BK236" i="5"/>
  <c r="BI236" i="5"/>
  <c r="BF236" i="5"/>
  <c r="BE236" i="5"/>
  <c r="BD236" i="5"/>
  <c r="BC236" i="5"/>
  <c r="BB236" i="5"/>
  <c r="BA236" i="5"/>
  <c r="AZ236" i="5"/>
  <c r="AY236" i="5"/>
  <c r="AW236" i="5"/>
  <c r="AT236" i="5"/>
  <c r="AP236" i="5"/>
  <c r="AO236" i="5"/>
  <c r="AQ235" i="5"/>
  <c r="BX235" i="5"/>
  <c r="BY235" i="5"/>
  <c r="CA235" i="5"/>
  <c r="AR235" i="5"/>
  <c r="CB235" i="5"/>
  <c r="AX235" i="5"/>
  <c r="CC235" i="5"/>
  <c r="AS235" i="5"/>
  <c r="CD235" i="5"/>
  <c r="AU235" i="5"/>
  <c r="CE235" i="5"/>
  <c r="AV235" i="5"/>
  <c r="CJ235" i="5"/>
  <c r="CO235" i="5"/>
  <c r="CK235" i="5"/>
  <c r="BH235" i="5"/>
  <c r="CN235" i="5"/>
  <c r="CS235" i="5"/>
  <c r="CU235" i="5"/>
  <c r="BO235" i="5"/>
  <c r="CP235" i="5"/>
  <c r="BU235" i="5"/>
  <c r="CL235" i="5"/>
  <c r="BG235" i="5"/>
  <c r="CI235" i="5"/>
  <c r="BJ235" i="5"/>
  <c r="CH235" i="5"/>
  <c r="BT235" i="5"/>
  <c r="BS235" i="5"/>
  <c r="BR235" i="5"/>
  <c r="BQ235" i="5"/>
  <c r="BP235" i="5"/>
  <c r="BN235" i="5"/>
  <c r="BM235" i="5"/>
  <c r="BL235" i="5"/>
  <c r="BK235" i="5"/>
  <c r="BI235" i="5"/>
  <c r="BF235" i="5"/>
  <c r="BE235" i="5"/>
  <c r="BD235" i="5"/>
  <c r="BC235" i="5"/>
  <c r="BB235" i="5"/>
  <c r="BA235" i="5"/>
  <c r="AZ235" i="5"/>
  <c r="AY235" i="5"/>
  <c r="AW235" i="5"/>
  <c r="AT235" i="5"/>
  <c r="AP235" i="5"/>
  <c r="AO235" i="5"/>
  <c r="AQ234" i="5"/>
  <c r="BX234" i="5"/>
  <c r="BY234" i="5"/>
  <c r="CA234" i="5"/>
  <c r="AR234" i="5"/>
  <c r="CB234" i="5"/>
  <c r="AX234" i="5"/>
  <c r="CC234" i="5"/>
  <c r="AS234" i="5"/>
  <c r="CD234" i="5"/>
  <c r="AU234" i="5"/>
  <c r="CE234" i="5"/>
  <c r="AV234" i="5"/>
  <c r="CJ234" i="5"/>
  <c r="CO234" i="5"/>
  <c r="CK234" i="5"/>
  <c r="BH234" i="5"/>
  <c r="CN234" i="5"/>
  <c r="CS234" i="5"/>
  <c r="CU234" i="5"/>
  <c r="BO234" i="5"/>
  <c r="CP234" i="5"/>
  <c r="BU234" i="5"/>
  <c r="CL234" i="5"/>
  <c r="BG234" i="5"/>
  <c r="CI234" i="5"/>
  <c r="BJ234" i="5"/>
  <c r="CH234" i="5"/>
  <c r="BT234" i="5"/>
  <c r="BS234" i="5"/>
  <c r="BR234" i="5"/>
  <c r="BQ234" i="5"/>
  <c r="BP234" i="5"/>
  <c r="BN234" i="5"/>
  <c r="BM234" i="5"/>
  <c r="BL234" i="5"/>
  <c r="BK234" i="5"/>
  <c r="BI234" i="5"/>
  <c r="BF234" i="5"/>
  <c r="BE234" i="5"/>
  <c r="BD234" i="5"/>
  <c r="BC234" i="5"/>
  <c r="BB234" i="5"/>
  <c r="BA234" i="5"/>
  <c r="AZ234" i="5"/>
  <c r="AY234" i="5"/>
  <c r="AW234" i="5"/>
  <c r="AT234" i="5"/>
  <c r="AP234" i="5"/>
  <c r="AO234" i="5"/>
  <c r="AQ233" i="5"/>
  <c r="BX233" i="5"/>
  <c r="BY233" i="5"/>
  <c r="CA233" i="5"/>
  <c r="AR233" i="5"/>
  <c r="CB233" i="5"/>
  <c r="AX233" i="5"/>
  <c r="CC233" i="5"/>
  <c r="AS233" i="5"/>
  <c r="CD233" i="5"/>
  <c r="AU233" i="5"/>
  <c r="CE233" i="5"/>
  <c r="AV233" i="5"/>
  <c r="CJ233" i="5"/>
  <c r="CO233" i="5"/>
  <c r="CK233" i="5"/>
  <c r="BH233" i="5"/>
  <c r="CN233" i="5"/>
  <c r="CS233" i="5"/>
  <c r="CU233" i="5"/>
  <c r="BO233" i="5"/>
  <c r="CP233" i="5"/>
  <c r="BU233" i="5"/>
  <c r="CL233" i="5"/>
  <c r="BG233" i="5"/>
  <c r="CI233" i="5"/>
  <c r="BJ233" i="5"/>
  <c r="CH233" i="5"/>
  <c r="BT233" i="5"/>
  <c r="BS233" i="5"/>
  <c r="BR233" i="5"/>
  <c r="BQ233" i="5"/>
  <c r="BP233" i="5"/>
  <c r="BN233" i="5"/>
  <c r="BM233" i="5"/>
  <c r="BL233" i="5"/>
  <c r="BK233" i="5"/>
  <c r="BI233" i="5"/>
  <c r="BF233" i="5"/>
  <c r="BE233" i="5"/>
  <c r="BD233" i="5"/>
  <c r="BC233" i="5"/>
  <c r="BB233" i="5"/>
  <c r="BA233" i="5"/>
  <c r="AZ233" i="5"/>
  <c r="AY233" i="5"/>
  <c r="AW233" i="5"/>
  <c r="AT233" i="5"/>
  <c r="AP233" i="5"/>
  <c r="AO233" i="5"/>
  <c r="AQ232" i="5"/>
  <c r="BX232" i="5"/>
  <c r="BY232" i="5"/>
  <c r="CA232" i="5"/>
  <c r="AR232" i="5"/>
  <c r="CB232" i="5"/>
  <c r="AX232" i="5"/>
  <c r="CC232" i="5"/>
  <c r="AS232" i="5"/>
  <c r="CD232" i="5"/>
  <c r="AU232" i="5"/>
  <c r="CE232" i="5"/>
  <c r="BI232" i="5"/>
  <c r="CF232" i="5"/>
  <c r="AV232" i="5"/>
  <c r="CJ232" i="5"/>
  <c r="CO232" i="5"/>
  <c r="CK232" i="5"/>
  <c r="BH232" i="5"/>
  <c r="CN232" i="5"/>
  <c r="CS232" i="5"/>
  <c r="CU232" i="5"/>
  <c r="BO232" i="5"/>
  <c r="CP232" i="5"/>
  <c r="BU232" i="5"/>
  <c r="CL232" i="5"/>
  <c r="BG232" i="5"/>
  <c r="CI232" i="5"/>
  <c r="BJ232" i="5"/>
  <c r="CH232" i="5"/>
  <c r="BK232" i="5"/>
  <c r="CG232" i="5"/>
  <c r="BT232" i="5"/>
  <c r="BS232" i="5"/>
  <c r="BR232" i="5"/>
  <c r="BQ232" i="5"/>
  <c r="BP232" i="5"/>
  <c r="BN232" i="5"/>
  <c r="BM232" i="5"/>
  <c r="BL232" i="5"/>
  <c r="BF232" i="5"/>
  <c r="BE232" i="5"/>
  <c r="BD232" i="5"/>
  <c r="BC232" i="5"/>
  <c r="BB232" i="5"/>
  <c r="BA232" i="5"/>
  <c r="AZ232" i="5"/>
  <c r="AY232" i="5"/>
  <c r="AW232" i="5"/>
  <c r="AT232" i="5"/>
  <c r="AP232" i="5"/>
  <c r="AO232" i="5"/>
  <c r="AQ231" i="5"/>
  <c r="BX231" i="5"/>
  <c r="BY231" i="5"/>
  <c r="CA231" i="5"/>
  <c r="AR231" i="5"/>
  <c r="CB231" i="5"/>
  <c r="AX231" i="5"/>
  <c r="CC231" i="5"/>
  <c r="AS231" i="5"/>
  <c r="CD231" i="5"/>
  <c r="AU231" i="5"/>
  <c r="CE231" i="5"/>
  <c r="AV231" i="5"/>
  <c r="CJ231" i="5"/>
  <c r="CO231" i="5"/>
  <c r="CK231" i="5"/>
  <c r="BH231" i="5"/>
  <c r="CN231" i="5"/>
  <c r="CS231" i="5"/>
  <c r="CU231" i="5"/>
  <c r="BO231" i="5"/>
  <c r="CP231" i="5"/>
  <c r="BU231" i="5"/>
  <c r="CL231" i="5"/>
  <c r="BG231" i="5"/>
  <c r="CI231" i="5"/>
  <c r="BJ231" i="5"/>
  <c r="CH231" i="5"/>
  <c r="BT231" i="5"/>
  <c r="BS231" i="5"/>
  <c r="BR231" i="5"/>
  <c r="BQ231" i="5"/>
  <c r="BP231" i="5"/>
  <c r="BN231" i="5"/>
  <c r="BM231" i="5"/>
  <c r="BL231" i="5"/>
  <c r="BK231" i="5"/>
  <c r="BI231" i="5"/>
  <c r="BF231" i="5"/>
  <c r="BE231" i="5"/>
  <c r="BD231" i="5"/>
  <c r="BC231" i="5"/>
  <c r="BB231" i="5"/>
  <c r="BA231" i="5"/>
  <c r="AZ231" i="5"/>
  <c r="AY231" i="5"/>
  <c r="AW231" i="5"/>
  <c r="AT231" i="5"/>
  <c r="AP231" i="5"/>
  <c r="AO231" i="5"/>
  <c r="AQ230" i="5"/>
  <c r="BX230" i="5"/>
  <c r="BY230" i="5"/>
  <c r="CA230" i="5"/>
  <c r="AR230" i="5"/>
  <c r="CB230" i="5"/>
  <c r="AX230" i="5"/>
  <c r="CC230" i="5"/>
  <c r="AS230" i="5"/>
  <c r="CD230" i="5"/>
  <c r="AU230" i="5"/>
  <c r="CE230" i="5"/>
  <c r="BI230" i="5"/>
  <c r="CF230" i="5"/>
  <c r="AV230" i="5"/>
  <c r="CJ230" i="5"/>
  <c r="CO230" i="5"/>
  <c r="CK230" i="5"/>
  <c r="BH230" i="5"/>
  <c r="CN230" i="5"/>
  <c r="CS230" i="5"/>
  <c r="CU230" i="5"/>
  <c r="BO230" i="5"/>
  <c r="CP230" i="5"/>
  <c r="BU230" i="5"/>
  <c r="CL230" i="5"/>
  <c r="BG230" i="5"/>
  <c r="CI230" i="5"/>
  <c r="BJ230" i="5"/>
  <c r="CH230" i="5"/>
  <c r="BK230" i="5"/>
  <c r="CG230" i="5"/>
  <c r="BT230" i="5"/>
  <c r="BS230" i="5"/>
  <c r="BR230" i="5"/>
  <c r="BQ230" i="5"/>
  <c r="BP230" i="5"/>
  <c r="BN230" i="5"/>
  <c r="BM230" i="5"/>
  <c r="BL230" i="5"/>
  <c r="BF230" i="5"/>
  <c r="BE230" i="5"/>
  <c r="BD230" i="5"/>
  <c r="BC230" i="5"/>
  <c r="BB230" i="5"/>
  <c r="BA230" i="5"/>
  <c r="AZ230" i="5"/>
  <c r="AY230" i="5"/>
  <c r="AW230" i="5"/>
  <c r="AT230" i="5"/>
  <c r="AP230" i="5"/>
  <c r="AO230" i="5"/>
  <c r="AQ229" i="5"/>
  <c r="BX229" i="5"/>
  <c r="BY229" i="5"/>
  <c r="CA229" i="5"/>
  <c r="AR229" i="5"/>
  <c r="CB229" i="5"/>
  <c r="AX229" i="5"/>
  <c r="CC229" i="5"/>
  <c r="AS229" i="5"/>
  <c r="CD229" i="5"/>
  <c r="AU229" i="5"/>
  <c r="CE229" i="5"/>
  <c r="BI229" i="5"/>
  <c r="CF229" i="5"/>
  <c r="AV229" i="5"/>
  <c r="CJ229" i="5"/>
  <c r="CO229" i="5"/>
  <c r="CK229" i="5"/>
  <c r="BH229" i="5"/>
  <c r="CN229" i="5"/>
  <c r="CS229" i="5"/>
  <c r="CU229" i="5"/>
  <c r="BO229" i="5"/>
  <c r="CP229" i="5"/>
  <c r="BU229" i="5"/>
  <c r="CL229" i="5"/>
  <c r="BG229" i="5"/>
  <c r="CI229" i="5"/>
  <c r="BJ229" i="5"/>
  <c r="CH229" i="5"/>
  <c r="BT229" i="5"/>
  <c r="BS229" i="5"/>
  <c r="BR229" i="5"/>
  <c r="BQ229" i="5"/>
  <c r="BP229" i="5"/>
  <c r="BN229" i="5"/>
  <c r="BM229" i="5"/>
  <c r="BL229" i="5"/>
  <c r="BK229" i="5"/>
  <c r="BF229" i="5"/>
  <c r="BE229" i="5"/>
  <c r="BD229" i="5"/>
  <c r="BC229" i="5"/>
  <c r="BB229" i="5"/>
  <c r="BA229" i="5"/>
  <c r="AZ229" i="5"/>
  <c r="AY229" i="5"/>
  <c r="AW229" i="5"/>
  <c r="AT229" i="5"/>
  <c r="AP229" i="5"/>
  <c r="AO229" i="5"/>
  <c r="AQ228" i="5"/>
  <c r="BX228" i="5"/>
  <c r="BY228" i="5"/>
  <c r="CA228" i="5"/>
  <c r="AR228" i="5"/>
  <c r="CB228" i="5"/>
  <c r="AX228" i="5"/>
  <c r="CC228" i="5"/>
  <c r="AS228" i="5"/>
  <c r="CD228" i="5"/>
  <c r="AU228" i="5"/>
  <c r="CE228" i="5"/>
  <c r="AV228" i="5"/>
  <c r="CJ228" i="5"/>
  <c r="CO228" i="5"/>
  <c r="CK228" i="5"/>
  <c r="BH228" i="5"/>
  <c r="CN228" i="5"/>
  <c r="BN228" i="5"/>
  <c r="CQ228" i="5"/>
  <c r="CS228" i="5"/>
  <c r="CU228" i="5"/>
  <c r="BO228" i="5"/>
  <c r="CP228" i="5"/>
  <c r="BU228" i="5"/>
  <c r="CL228" i="5"/>
  <c r="BG228" i="5"/>
  <c r="CI228" i="5"/>
  <c r="BJ228" i="5"/>
  <c r="CH228" i="5"/>
  <c r="BK228" i="5"/>
  <c r="CG228" i="5"/>
  <c r="BT228" i="5"/>
  <c r="BS228" i="5"/>
  <c r="BR228" i="5"/>
  <c r="BQ228" i="5"/>
  <c r="BP228" i="5"/>
  <c r="BM228" i="5"/>
  <c r="BL228" i="5"/>
  <c r="BI228" i="5"/>
  <c r="BF228" i="5"/>
  <c r="BE228" i="5"/>
  <c r="BD228" i="5"/>
  <c r="BC228" i="5"/>
  <c r="BB228" i="5"/>
  <c r="BA228" i="5"/>
  <c r="AZ228" i="5"/>
  <c r="AY228" i="5"/>
  <c r="AW228" i="5"/>
  <c r="AT228" i="5"/>
  <c r="AP228" i="5"/>
  <c r="AO228" i="5"/>
  <c r="AQ227" i="5"/>
  <c r="BX227" i="5"/>
  <c r="BY227" i="5"/>
  <c r="CA227" i="5"/>
  <c r="AR227" i="5"/>
  <c r="CB227" i="5"/>
  <c r="AX227" i="5"/>
  <c r="CC227" i="5"/>
  <c r="AS227" i="5"/>
  <c r="CD227" i="5"/>
  <c r="AU227" i="5"/>
  <c r="CE227" i="5"/>
  <c r="BI227" i="5"/>
  <c r="CF227" i="5"/>
  <c r="AV227" i="5"/>
  <c r="CJ227" i="5"/>
  <c r="CO227" i="5"/>
  <c r="CK227" i="5"/>
  <c r="BH227" i="5"/>
  <c r="CN227" i="5"/>
  <c r="BN227" i="5"/>
  <c r="CQ227" i="5"/>
  <c r="CS227" i="5"/>
  <c r="CU227" i="5"/>
  <c r="BO227" i="5"/>
  <c r="CP227" i="5"/>
  <c r="BU227" i="5"/>
  <c r="CL227" i="5"/>
  <c r="BG227" i="5"/>
  <c r="CI227" i="5"/>
  <c r="BJ227" i="5"/>
  <c r="CH227" i="5"/>
  <c r="BK227" i="5"/>
  <c r="CG227" i="5"/>
  <c r="BT227" i="5"/>
  <c r="BS227" i="5"/>
  <c r="BR227" i="5"/>
  <c r="BQ227" i="5"/>
  <c r="BP227" i="5"/>
  <c r="BM227" i="5"/>
  <c r="BL227" i="5"/>
  <c r="BF227" i="5"/>
  <c r="BE227" i="5"/>
  <c r="BD227" i="5"/>
  <c r="BC227" i="5"/>
  <c r="BB227" i="5"/>
  <c r="BA227" i="5"/>
  <c r="AZ227" i="5"/>
  <c r="AY227" i="5"/>
  <c r="AW227" i="5"/>
  <c r="AT227" i="5"/>
  <c r="AP227" i="5"/>
  <c r="AO227" i="5"/>
  <c r="AQ226" i="5"/>
  <c r="BX226" i="5"/>
  <c r="BY226" i="5"/>
  <c r="CA226" i="5"/>
  <c r="AR226" i="5"/>
  <c r="CB226" i="5"/>
  <c r="AX226" i="5"/>
  <c r="CC226" i="5"/>
  <c r="AS226" i="5"/>
  <c r="CD226" i="5"/>
  <c r="AU226" i="5"/>
  <c r="CE226" i="5"/>
  <c r="AV226" i="5"/>
  <c r="CJ226" i="5"/>
  <c r="CO226" i="5"/>
  <c r="CK226" i="5"/>
  <c r="BH226" i="5"/>
  <c r="CN226" i="5"/>
  <c r="CS226" i="5"/>
  <c r="CU226" i="5"/>
  <c r="BO226" i="5"/>
  <c r="CP226" i="5"/>
  <c r="BU226" i="5"/>
  <c r="CL226" i="5"/>
  <c r="BG226" i="5"/>
  <c r="CI226" i="5"/>
  <c r="BJ226" i="5"/>
  <c r="CH226" i="5"/>
  <c r="BK226" i="5"/>
  <c r="CG226" i="5"/>
  <c r="BT226" i="5"/>
  <c r="BS226" i="5"/>
  <c r="BR226" i="5"/>
  <c r="BQ226" i="5"/>
  <c r="BP226" i="5"/>
  <c r="BN226" i="5"/>
  <c r="BM226" i="5"/>
  <c r="BL226" i="5"/>
  <c r="BI226" i="5"/>
  <c r="BF226" i="5"/>
  <c r="BE226" i="5"/>
  <c r="BD226" i="5"/>
  <c r="BC226" i="5"/>
  <c r="BB226" i="5"/>
  <c r="BA226" i="5"/>
  <c r="AZ226" i="5"/>
  <c r="AY226" i="5"/>
  <c r="AW226" i="5"/>
  <c r="AT226" i="5"/>
  <c r="AP226" i="5"/>
  <c r="AO226" i="5"/>
  <c r="AQ225" i="5"/>
  <c r="BX225" i="5"/>
  <c r="BY225" i="5"/>
  <c r="CA225" i="5"/>
  <c r="AR225" i="5"/>
  <c r="CB225" i="5"/>
  <c r="AX225" i="5"/>
  <c r="CC225" i="5"/>
  <c r="AS225" i="5"/>
  <c r="CD225" i="5"/>
  <c r="AU225" i="5"/>
  <c r="CE225" i="5"/>
  <c r="AV225" i="5"/>
  <c r="CJ225" i="5"/>
  <c r="CO225" i="5"/>
  <c r="CK225" i="5"/>
  <c r="BH225" i="5"/>
  <c r="CN225" i="5"/>
  <c r="CS225" i="5"/>
  <c r="CU225" i="5"/>
  <c r="BO225" i="5"/>
  <c r="CP225" i="5"/>
  <c r="BU225" i="5"/>
  <c r="CL225" i="5"/>
  <c r="BG225" i="5"/>
  <c r="CI225" i="5"/>
  <c r="BJ225" i="5"/>
  <c r="CH225" i="5"/>
  <c r="BT225" i="5"/>
  <c r="BS225" i="5"/>
  <c r="BR225" i="5"/>
  <c r="BQ225" i="5"/>
  <c r="BP225" i="5"/>
  <c r="BN225" i="5"/>
  <c r="BM225" i="5"/>
  <c r="BL225" i="5"/>
  <c r="BK225" i="5"/>
  <c r="BI225" i="5"/>
  <c r="BF225" i="5"/>
  <c r="BE225" i="5"/>
  <c r="BD225" i="5"/>
  <c r="BC225" i="5"/>
  <c r="BB225" i="5"/>
  <c r="BA225" i="5"/>
  <c r="AZ225" i="5"/>
  <c r="AY225" i="5"/>
  <c r="AW225" i="5"/>
  <c r="AT225" i="5"/>
  <c r="AP225" i="5"/>
  <c r="AO225" i="5"/>
  <c r="AQ224" i="5"/>
  <c r="BX224" i="5"/>
  <c r="BY224" i="5"/>
  <c r="CA224" i="5"/>
  <c r="AR224" i="5"/>
  <c r="CB224" i="5"/>
  <c r="AX224" i="5"/>
  <c r="CC224" i="5"/>
  <c r="AS224" i="5"/>
  <c r="CD224" i="5"/>
  <c r="AU224" i="5"/>
  <c r="CE224" i="5"/>
  <c r="BI224" i="5"/>
  <c r="CF224" i="5"/>
  <c r="AV224" i="5"/>
  <c r="CJ224" i="5"/>
  <c r="CO224" i="5"/>
  <c r="CK224" i="5"/>
  <c r="BT224" i="5"/>
  <c r="CM224" i="5"/>
  <c r="BH224" i="5"/>
  <c r="CN224" i="5"/>
  <c r="BN224" i="5"/>
  <c r="CQ224" i="5"/>
  <c r="CS224" i="5"/>
  <c r="CU224" i="5"/>
  <c r="BO224" i="5"/>
  <c r="CP224" i="5"/>
  <c r="BU224" i="5"/>
  <c r="CL224" i="5"/>
  <c r="BG224" i="5"/>
  <c r="CI224" i="5"/>
  <c r="BJ224" i="5"/>
  <c r="CH224" i="5"/>
  <c r="BS224" i="5"/>
  <c r="BR224" i="5"/>
  <c r="BQ224" i="5"/>
  <c r="BP224" i="5"/>
  <c r="BM224" i="5"/>
  <c r="BL224" i="5"/>
  <c r="BK224" i="5"/>
  <c r="BF224" i="5"/>
  <c r="BE224" i="5"/>
  <c r="BD224" i="5"/>
  <c r="BC224" i="5"/>
  <c r="BB224" i="5"/>
  <c r="BA224" i="5"/>
  <c r="AZ224" i="5"/>
  <c r="AY224" i="5"/>
  <c r="AW224" i="5"/>
  <c r="AT224" i="5"/>
  <c r="AP224" i="5"/>
  <c r="AO224" i="5"/>
  <c r="AQ223" i="5"/>
  <c r="BX223" i="5"/>
  <c r="BY223" i="5"/>
  <c r="CA223" i="5"/>
  <c r="AR223" i="5"/>
  <c r="CB223" i="5"/>
  <c r="AX223" i="5"/>
  <c r="CC223" i="5"/>
  <c r="AS223" i="5"/>
  <c r="CD223" i="5"/>
  <c r="AU223" i="5"/>
  <c r="CE223" i="5"/>
  <c r="AV223" i="5"/>
  <c r="CJ223" i="5"/>
  <c r="CO223" i="5"/>
  <c r="CK223" i="5"/>
  <c r="BH223" i="5"/>
  <c r="CN223" i="5"/>
  <c r="BN223" i="5"/>
  <c r="CQ223" i="5"/>
  <c r="CS223" i="5"/>
  <c r="CU223" i="5"/>
  <c r="BO223" i="5"/>
  <c r="CP223" i="5"/>
  <c r="BU223" i="5"/>
  <c r="CL223" i="5"/>
  <c r="BG223" i="5"/>
  <c r="CI223" i="5"/>
  <c r="BJ223" i="5"/>
  <c r="CH223" i="5"/>
  <c r="BT223" i="5"/>
  <c r="BS223" i="5"/>
  <c r="BR223" i="5"/>
  <c r="BQ223" i="5"/>
  <c r="BP223" i="5"/>
  <c r="BM223" i="5"/>
  <c r="BL223" i="5"/>
  <c r="BK223" i="5"/>
  <c r="BI223" i="5"/>
  <c r="BF223" i="5"/>
  <c r="BE223" i="5"/>
  <c r="BD223" i="5"/>
  <c r="BC223" i="5"/>
  <c r="BB223" i="5"/>
  <c r="BA223" i="5"/>
  <c r="AZ223" i="5"/>
  <c r="AY223" i="5"/>
  <c r="AW223" i="5"/>
  <c r="AT223" i="5"/>
  <c r="AP223" i="5"/>
  <c r="AO223" i="5"/>
  <c r="AQ222" i="5"/>
  <c r="BX222" i="5"/>
  <c r="BY222" i="5"/>
  <c r="CA222" i="5"/>
  <c r="AR222" i="5"/>
  <c r="CB222" i="5"/>
  <c r="AX222" i="5"/>
  <c r="CC222" i="5"/>
  <c r="AS222" i="5"/>
  <c r="CD222" i="5"/>
  <c r="AU222" i="5"/>
  <c r="CE222" i="5"/>
  <c r="AV222" i="5"/>
  <c r="CJ222" i="5"/>
  <c r="CO222" i="5"/>
  <c r="CK222" i="5"/>
  <c r="BH222" i="5"/>
  <c r="CN222" i="5"/>
  <c r="BN222" i="5"/>
  <c r="CQ222" i="5"/>
  <c r="CS222" i="5"/>
  <c r="CU222" i="5"/>
  <c r="BO222" i="5"/>
  <c r="CP222" i="5"/>
  <c r="BU222" i="5"/>
  <c r="CL222" i="5"/>
  <c r="BG222" i="5"/>
  <c r="CI222" i="5"/>
  <c r="BJ222" i="5"/>
  <c r="CH222" i="5"/>
  <c r="BK222" i="5"/>
  <c r="CG222" i="5"/>
  <c r="BT222" i="5"/>
  <c r="BS222" i="5"/>
  <c r="BR222" i="5"/>
  <c r="BQ222" i="5"/>
  <c r="BP222" i="5"/>
  <c r="BM222" i="5"/>
  <c r="BL222" i="5"/>
  <c r="BI222" i="5"/>
  <c r="BF222" i="5"/>
  <c r="BE222" i="5"/>
  <c r="BD222" i="5"/>
  <c r="BC222" i="5"/>
  <c r="BB222" i="5"/>
  <c r="BA222" i="5"/>
  <c r="AZ222" i="5"/>
  <c r="AY222" i="5"/>
  <c r="AW222" i="5"/>
  <c r="AT222" i="5"/>
  <c r="AP222" i="5"/>
  <c r="AO222" i="5"/>
  <c r="AQ221" i="5"/>
  <c r="BX221" i="5"/>
  <c r="BY221" i="5"/>
  <c r="CA221" i="5"/>
  <c r="AR221" i="5"/>
  <c r="CB221" i="5"/>
  <c r="AX221" i="5"/>
  <c r="CC221" i="5"/>
  <c r="AS221" i="5"/>
  <c r="CD221" i="5"/>
  <c r="AU221" i="5"/>
  <c r="CE221" i="5"/>
  <c r="AV221" i="5"/>
  <c r="CJ221" i="5"/>
  <c r="CO221" i="5"/>
  <c r="CK221" i="5"/>
  <c r="BH221" i="5"/>
  <c r="CN221" i="5"/>
  <c r="BN221" i="5"/>
  <c r="CQ221" i="5"/>
  <c r="CS221" i="5"/>
  <c r="CU221" i="5"/>
  <c r="BO221" i="5"/>
  <c r="CP221" i="5"/>
  <c r="BU221" i="5"/>
  <c r="CL221" i="5"/>
  <c r="BG221" i="5"/>
  <c r="CI221" i="5"/>
  <c r="BJ221" i="5"/>
  <c r="CH221" i="5"/>
  <c r="BK221" i="5"/>
  <c r="CG221" i="5"/>
  <c r="BT221" i="5"/>
  <c r="BS221" i="5"/>
  <c r="BR221" i="5"/>
  <c r="BQ221" i="5"/>
  <c r="BP221" i="5"/>
  <c r="BM221" i="5"/>
  <c r="BL221" i="5"/>
  <c r="BI221" i="5"/>
  <c r="BF221" i="5"/>
  <c r="BE221" i="5"/>
  <c r="BD221" i="5"/>
  <c r="BC221" i="5"/>
  <c r="BB221" i="5"/>
  <c r="BA221" i="5"/>
  <c r="AZ221" i="5"/>
  <c r="AY221" i="5"/>
  <c r="AW221" i="5"/>
  <c r="AT221" i="5"/>
  <c r="AP221" i="5"/>
  <c r="AO221" i="5"/>
  <c r="AQ220" i="5"/>
  <c r="BX220" i="5"/>
  <c r="BY220" i="5"/>
  <c r="CA220" i="5"/>
  <c r="AR220" i="5"/>
  <c r="CB220" i="5"/>
  <c r="AX220" i="5"/>
  <c r="CC220" i="5"/>
  <c r="AS220" i="5"/>
  <c r="CD220" i="5"/>
  <c r="AU220" i="5"/>
  <c r="CE220" i="5"/>
  <c r="AV220" i="5"/>
  <c r="CJ220" i="5"/>
  <c r="CO220" i="5"/>
  <c r="CK220" i="5"/>
  <c r="BH220" i="5"/>
  <c r="CN220" i="5"/>
  <c r="BN220" i="5"/>
  <c r="CQ220" i="5"/>
  <c r="CS220" i="5"/>
  <c r="CU220" i="5"/>
  <c r="BO220" i="5"/>
  <c r="CP220" i="5"/>
  <c r="BU220" i="5"/>
  <c r="CL220" i="5"/>
  <c r="BG220" i="5"/>
  <c r="CI220" i="5"/>
  <c r="BJ220" i="5"/>
  <c r="CH220" i="5"/>
  <c r="BK220" i="5"/>
  <c r="CG220" i="5"/>
  <c r="BT220" i="5"/>
  <c r="BS220" i="5"/>
  <c r="BR220" i="5"/>
  <c r="BQ220" i="5"/>
  <c r="BP220" i="5"/>
  <c r="BM220" i="5"/>
  <c r="BL220" i="5"/>
  <c r="BI220" i="5"/>
  <c r="BF220" i="5"/>
  <c r="BE220" i="5"/>
  <c r="BD220" i="5"/>
  <c r="BC220" i="5"/>
  <c r="BB220" i="5"/>
  <c r="BA220" i="5"/>
  <c r="AZ220" i="5"/>
  <c r="AY220" i="5"/>
  <c r="AW220" i="5"/>
  <c r="AT220" i="5"/>
  <c r="AP220" i="5"/>
  <c r="AO220" i="5"/>
  <c r="AQ219" i="5"/>
  <c r="BX219" i="5"/>
  <c r="BY219" i="5"/>
  <c r="CA219" i="5"/>
  <c r="AR219" i="5"/>
  <c r="CB219" i="5"/>
  <c r="AX219" i="5"/>
  <c r="CC219" i="5"/>
  <c r="AS219" i="5"/>
  <c r="CD219" i="5"/>
  <c r="AU219" i="5"/>
  <c r="CE219" i="5"/>
  <c r="AV219" i="5"/>
  <c r="CJ219" i="5"/>
  <c r="CO219" i="5"/>
  <c r="CK219" i="5"/>
  <c r="BH219" i="5"/>
  <c r="CN219" i="5"/>
  <c r="BN219" i="5"/>
  <c r="CQ219" i="5"/>
  <c r="CS219" i="5"/>
  <c r="CU219" i="5"/>
  <c r="BO219" i="5"/>
  <c r="CP219" i="5"/>
  <c r="BU219" i="5"/>
  <c r="CL219" i="5"/>
  <c r="BG219" i="5"/>
  <c r="CI219" i="5"/>
  <c r="BJ219" i="5"/>
  <c r="CH219" i="5"/>
  <c r="BT219" i="5"/>
  <c r="BS219" i="5"/>
  <c r="BR219" i="5"/>
  <c r="BQ219" i="5"/>
  <c r="BP219" i="5"/>
  <c r="BM219" i="5"/>
  <c r="BL219" i="5"/>
  <c r="BK219" i="5"/>
  <c r="BI219" i="5"/>
  <c r="BF219" i="5"/>
  <c r="BE219" i="5"/>
  <c r="BD219" i="5"/>
  <c r="BC219" i="5"/>
  <c r="BB219" i="5"/>
  <c r="BA219" i="5"/>
  <c r="AZ219" i="5"/>
  <c r="AY219" i="5"/>
  <c r="AW219" i="5"/>
  <c r="AT219" i="5"/>
  <c r="AP219" i="5"/>
  <c r="AO219" i="5"/>
  <c r="AQ218" i="5"/>
  <c r="BX218" i="5"/>
  <c r="BY218" i="5"/>
  <c r="CA218" i="5"/>
  <c r="AR218" i="5"/>
  <c r="CB218" i="5"/>
  <c r="AX218" i="5"/>
  <c r="CC218" i="5"/>
  <c r="AS218" i="5"/>
  <c r="CD218" i="5"/>
  <c r="AU218" i="5"/>
  <c r="CE218" i="5"/>
  <c r="AV218" i="5"/>
  <c r="CJ218" i="5"/>
  <c r="CO218" i="5"/>
  <c r="CK218" i="5"/>
  <c r="BH218" i="5"/>
  <c r="CN218" i="5"/>
  <c r="BN218" i="5"/>
  <c r="CQ218" i="5"/>
  <c r="CS218" i="5"/>
  <c r="CU218" i="5"/>
  <c r="BO218" i="5"/>
  <c r="CP218" i="5"/>
  <c r="BU218" i="5"/>
  <c r="CL218" i="5"/>
  <c r="BG218" i="5"/>
  <c r="CI218" i="5"/>
  <c r="BJ218" i="5"/>
  <c r="CH218" i="5"/>
  <c r="BT218" i="5"/>
  <c r="BS218" i="5"/>
  <c r="BR218" i="5"/>
  <c r="BQ218" i="5"/>
  <c r="BP218" i="5"/>
  <c r="BM218" i="5"/>
  <c r="BL218" i="5"/>
  <c r="BK218" i="5"/>
  <c r="BI218" i="5"/>
  <c r="BF218" i="5"/>
  <c r="BE218" i="5"/>
  <c r="BD218" i="5"/>
  <c r="BC218" i="5"/>
  <c r="BB218" i="5"/>
  <c r="BA218" i="5"/>
  <c r="AZ218" i="5"/>
  <c r="AY218" i="5"/>
  <c r="AW218" i="5"/>
  <c r="AT218" i="5"/>
  <c r="AP218" i="5"/>
  <c r="AO218" i="5"/>
  <c r="AQ217" i="5"/>
  <c r="BX217" i="5"/>
  <c r="BY217" i="5"/>
  <c r="CA217" i="5"/>
  <c r="AR217" i="5"/>
  <c r="CB217" i="5"/>
  <c r="AX217" i="5"/>
  <c r="CC217" i="5"/>
  <c r="AS217" i="5"/>
  <c r="CD217" i="5"/>
  <c r="AU217" i="5"/>
  <c r="CE217" i="5"/>
  <c r="AV217" i="5"/>
  <c r="CJ217" i="5"/>
  <c r="CO217" i="5"/>
  <c r="CK217" i="5"/>
  <c r="BH217" i="5"/>
  <c r="CN217" i="5"/>
  <c r="BN217" i="5"/>
  <c r="CQ217" i="5"/>
  <c r="CS217" i="5"/>
  <c r="CU217" i="5"/>
  <c r="BO217" i="5"/>
  <c r="CP217" i="5"/>
  <c r="BU217" i="5"/>
  <c r="CL217" i="5"/>
  <c r="BG217" i="5"/>
  <c r="CI217" i="5"/>
  <c r="BJ217" i="5"/>
  <c r="CH217" i="5"/>
  <c r="BK217" i="5"/>
  <c r="CG217" i="5"/>
  <c r="BT217" i="5"/>
  <c r="BS217" i="5"/>
  <c r="BR217" i="5"/>
  <c r="BQ217" i="5"/>
  <c r="BP217" i="5"/>
  <c r="BM217" i="5"/>
  <c r="BL217" i="5"/>
  <c r="BI217" i="5"/>
  <c r="BF217" i="5"/>
  <c r="BE217" i="5"/>
  <c r="BD217" i="5"/>
  <c r="BC217" i="5"/>
  <c r="BB217" i="5"/>
  <c r="BA217" i="5"/>
  <c r="AZ217" i="5"/>
  <c r="AY217" i="5"/>
  <c r="AW217" i="5"/>
  <c r="AT217" i="5"/>
  <c r="AP217" i="5"/>
  <c r="AO217" i="5"/>
  <c r="AQ216" i="5"/>
  <c r="BX216" i="5"/>
  <c r="BY216" i="5"/>
  <c r="CA216" i="5"/>
  <c r="AR216" i="5"/>
  <c r="CB216" i="5"/>
  <c r="AX216" i="5"/>
  <c r="CC216" i="5"/>
  <c r="AS216" i="5"/>
  <c r="CD216" i="5"/>
  <c r="AU216" i="5"/>
  <c r="CE216" i="5"/>
  <c r="AV216" i="5"/>
  <c r="CJ216" i="5"/>
  <c r="CO216" i="5"/>
  <c r="CK216" i="5"/>
  <c r="BH216" i="5"/>
  <c r="CN216" i="5"/>
  <c r="BN216" i="5"/>
  <c r="CQ216" i="5"/>
  <c r="CS216" i="5"/>
  <c r="CU216" i="5"/>
  <c r="BO216" i="5"/>
  <c r="CP216" i="5"/>
  <c r="BU216" i="5"/>
  <c r="CL216" i="5"/>
  <c r="BG216" i="5"/>
  <c r="CI216" i="5"/>
  <c r="BJ216" i="5"/>
  <c r="CH216" i="5"/>
  <c r="BT216" i="5"/>
  <c r="BS216" i="5"/>
  <c r="BR216" i="5"/>
  <c r="BQ216" i="5"/>
  <c r="BP216" i="5"/>
  <c r="BM216" i="5"/>
  <c r="BL216" i="5"/>
  <c r="BK216" i="5"/>
  <c r="BI216" i="5"/>
  <c r="BF216" i="5"/>
  <c r="BE216" i="5"/>
  <c r="BD216" i="5"/>
  <c r="BC216" i="5"/>
  <c r="BB216" i="5"/>
  <c r="BA216" i="5"/>
  <c r="AZ216" i="5"/>
  <c r="AY216" i="5"/>
  <c r="AW216" i="5"/>
  <c r="AT216" i="5"/>
  <c r="AP216" i="5"/>
  <c r="AO216" i="5"/>
  <c r="AQ215" i="5"/>
  <c r="BX215" i="5"/>
  <c r="BY215" i="5"/>
  <c r="CA215" i="5"/>
  <c r="AR215" i="5"/>
  <c r="CB215" i="5"/>
  <c r="AX215" i="5"/>
  <c r="CC215" i="5"/>
  <c r="AS215" i="5"/>
  <c r="CD215" i="5"/>
  <c r="AU215" i="5"/>
  <c r="CE215" i="5"/>
  <c r="AV215" i="5"/>
  <c r="CJ215" i="5"/>
  <c r="CO215" i="5"/>
  <c r="CK215" i="5"/>
  <c r="BT215" i="5"/>
  <c r="CM215" i="5"/>
  <c r="BH215" i="5"/>
  <c r="CN215" i="5"/>
  <c r="BN215" i="5"/>
  <c r="CQ215" i="5"/>
  <c r="CS215" i="5"/>
  <c r="CU215" i="5"/>
  <c r="BO215" i="5"/>
  <c r="CP215" i="5"/>
  <c r="BU215" i="5"/>
  <c r="CL215" i="5"/>
  <c r="BG215" i="5"/>
  <c r="CI215" i="5"/>
  <c r="BJ215" i="5"/>
  <c r="CH215" i="5"/>
  <c r="BK215" i="5"/>
  <c r="CG215" i="5"/>
  <c r="BS215" i="5"/>
  <c r="BR215" i="5"/>
  <c r="BQ215" i="5"/>
  <c r="BP215" i="5"/>
  <c r="BM215" i="5"/>
  <c r="BL215" i="5"/>
  <c r="BI215" i="5"/>
  <c r="BF215" i="5"/>
  <c r="BE215" i="5"/>
  <c r="BD215" i="5"/>
  <c r="BC215" i="5"/>
  <c r="BB215" i="5"/>
  <c r="BA215" i="5"/>
  <c r="AZ215" i="5"/>
  <c r="AY215" i="5"/>
  <c r="AW215" i="5"/>
  <c r="AT215" i="5"/>
  <c r="AP215" i="5"/>
  <c r="AO215" i="5"/>
  <c r="AQ214" i="5"/>
  <c r="BX214" i="5"/>
  <c r="BY214" i="5"/>
  <c r="CA214" i="5"/>
  <c r="AR214" i="5"/>
  <c r="CB214" i="5"/>
  <c r="AX214" i="5"/>
  <c r="CC214" i="5"/>
  <c r="AS214" i="5"/>
  <c r="CD214" i="5"/>
  <c r="AU214" i="5"/>
  <c r="CE214" i="5"/>
  <c r="AV214" i="5"/>
  <c r="CJ214" i="5"/>
  <c r="CO214" i="5"/>
  <c r="CK214" i="5"/>
  <c r="BT214" i="5"/>
  <c r="CM214" i="5"/>
  <c r="BH214" i="5"/>
  <c r="CN214" i="5"/>
  <c r="CS214" i="5"/>
  <c r="CU214" i="5"/>
  <c r="BO214" i="5"/>
  <c r="CP214" i="5"/>
  <c r="BU214" i="5"/>
  <c r="CL214" i="5"/>
  <c r="BG214" i="5"/>
  <c r="CI214" i="5"/>
  <c r="BJ214" i="5"/>
  <c r="CH214" i="5"/>
  <c r="BK214" i="5"/>
  <c r="CG214" i="5"/>
  <c r="BS214" i="5"/>
  <c r="BR214" i="5"/>
  <c r="BQ214" i="5"/>
  <c r="BP214" i="5"/>
  <c r="BN214" i="5"/>
  <c r="BM214" i="5"/>
  <c r="BL214" i="5"/>
  <c r="BI214" i="5"/>
  <c r="BF214" i="5"/>
  <c r="BE214" i="5"/>
  <c r="BD214" i="5"/>
  <c r="BC214" i="5"/>
  <c r="BB214" i="5"/>
  <c r="BA214" i="5"/>
  <c r="AZ214" i="5"/>
  <c r="AY214" i="5"/>
  <c r="AW214" i="5"/>
  <c r="AT214" i="5"/>
  <c r="AP214" i="5"/>
  <c r="AO214" i="5"/>
  <c r="AQ213" i="5"/>
  <c r="BX213" i="5"/>
  <c r="BY213" i="5"/>
  <c r="CA213" i="5"/>
  <c r="AR213" i="5"/>
  <c r="CB213" i="5"/>
  <c r="AX213" i="5"/>
  <c r="CC213" i="5"/>
  <c r="AS213" i="5"/>
  <c r="CD213" i="5"/>
  <c r="AU213" i="5"/>
  <c r="CE213" i="5"/>
  <c r="BI213" i="5"/>
  <c r="CF213" i="5"/>
  <c r="AV213" i="5"/>
  <c r="CJ213" i="5"/>
  <c r="CO213" i="5"/>
  <c r="CK213" i="5"/>
  <c r="BT213" i="5"/>
  <c r="CM213" i="5"/>
  <c r="BH213" i="5"/>
  <c r="CN213" i="5"/>
  <c r="CS213" i="5"/>
  <c r="CU213" i="5"/>
  <c r="BO213" i="5"/>
  <c r="CP213" i="5"/>
  <c r="BU213" i="5"/>
  <c r="CL213" i="5"/>
  <c r="BG213" i="5"/>
  <c r="CI213" i="5"/>
  <c r="BJ213" i="5"/>
  <c r="CH213" i="5"/>
  <c r="BS213" i="5"/>
  <c r="BR213" i="5"/>
  <c r="BQ213" i="5"/>
  <c r="BP213" i="5"/>
  <c r="BN213" i="5"/>
  <c r="BM213" i="5"/>
  <c r="BL213" i="5"/>
  <c r="BK213" i="5"/>
  <c r="BF213" i="5"/>
  <c r="BE213" i="5"/>
  <c r="BD213" i="5"/>
  <c r="BC213" i="5"/>
  <c r="BB213" i="5"/>
  <c r="BA213" i="5"/>
  <c r="AZ213" i="5"/>
  <c r="AY213" i="5"/>
  <c r="AW213" i="5"/>
  <c r="AT213" i="5"/>
  <c r="AP213" i="5"/>
  <c r="AO213" i="5"/>
  <c r="AQ212" i="5"/>
  <c r="BX212" i="5"/>
  <c r="BY212" i="5"/>
  <c r="CA212" i="5"/>
  <c r="AR212" i="5"/>
  <c r="CB212" i="5"/>
  <c r="AX212" i="5"/>
  <c r="CC212" i="5"/>
  <c r="AS212" i="5"/>
  <c r="CD212" i="5"/>
  <c r="AU212" i="5"/>
  <c r="CE212" i="5"/>
  <c r="BI212" i="5"/>
  <c r="CF212" i="5"/>
  <c r="AV212" i="5"/>
  <c r="CJ212" i="5"/>
  <c r="CO212" i="5"/>
  <c r="CK212" i="5"/>
  <c r="BT212" i="5"/>
  <c r="CM212" i="5"/>
  <c r="BH212" i="5"/>
  <c r="CN212" i="5"/>
  <c r="CS212" i="5"/>
  <c r="CU212" i="5"/>
  <c r="BO212" i="5"/>
  <c r="CP212" i="5"/>
  <c r="BU212" i="5"/>
  <c r="CL212" i="5"/>
  <c r="BG212" i="5"/>
  <c r="CI212" i="5"/>
  <c r="BJ212" i="5"/>
  <c r="CH212" i="5"/>
  <c r="BS212" i="5"/>
  <c r="BR212" i="5"/>
  <c r="BQ212" i="5"/>
  <c r="BP212" i="5"/>
  <c r="BN212" i="5"/>
  <c r="BM212" i="5"/>
  <c r="BL212" i="5"/>
  <c r="BK212" i="5"/>
  <c r="BF212" i="5"/>
  <c r="BE212" i="5"/>
  <c r="BD212" i="5"/>
  <c r="BC212" i="5"/>
  <c r="BB212" i="5"/>
  <c r="BA212" i="5"/>
  <c r="AZ212" i="5"/>
  <c r="AY212" i="5"/>
  <c r="AW212" i="5"/>
  <c r="AT212" i="5"/>
  <c r="AP212" i="5"/>
  <c r="AO212" i="5"/>
  <c r="AQ211" i="5"/>
  <c r="BX211" i="5"/>
  <c r="BY211" i="5"/>
  <c r="CA211" i="5"/>
  <c r="AR211" i="5"/>
  <c r="CB211" i="5"/>
  <c r="AX211" i="5"/>
  <c r="CC211" i="5"/>
  <c r="AS211" i="5"/>
  <c r="CD211" i="5"/>
  <c r="AU211" i="5"/>
  <c r="CE211" i="5"/>
  <c r="CF211" i="5"/>
  <c r="AV211" i="5"/>
  <c r="CJ211" i="5"/>
  <c r="CO211" i="5"/>
  <c r="CK211" i="5"/>
  <c r="BT211" i="5"/>
  <c r="CM211" i="5"/>
  <c r="BH211" i="5"/>
  <c r="CN211" i="5"/>
  <c r="BN211" i="5"/>
  <c r="CQ211" i="5"/>
  <c r="CS211" i="5"/>
  <c r="CU211" i="5"/>
  <c r="BO211" i="5"/>
  <c r="CP211" i="5"/>
  <c r="BU211" i="5"/>
  <c r="CL211" i="5"/>
  <c r="BG211" i="5"/>
  <c r="CI211" i="5"/>
  <c r="BJ211" i="5"/>
  <c r="CH211" i="5"/>
  <c r="BS211" i="5"/>
  <c r="BR211" i="5"/>
  <c r="BQ211" i="5"/>
  <c r="BP211" i="5"/>
  <c r="BM211" i="5"/>
  <c r="BL211" i="5"/>
  <c r="BK211" i="5"/>
  <c r="BI211" i="5"/>
  <c r="BF211" i="5"/>
  <c r="BE211" i="5"/>
  <c r="BD211" i="5"/>
  <c r="BC211" i="5"/>
  <c r="BB211" i="5"/>
  <c r="BA211" i="5"/>
  <c r="AZ211" i="5"/>
  <c r="AY211" i="5"/>
  <c r="AW211" i="5"/>
  <c r="AT211" i="5"/>
  <c r="AP211" i="5"/>
  <c r="AO211" i="5"/>
  <c r="AQ210" i="5"/>
  <c r="BX210" i="5"/>
  <c r="BY210" i="5"/>
  <c r="CA210" i="5"/>
  <c r="AR210" i="5"/>
  <c r="CB210" i="5"/>
  <c r="AX210" i="5"/>
  <c r="CC210" i="5"/>
  <c r="AS210" i="5"/>
  <c r="CD210" i="5"/>
  <c r="AU210" i="5"/>
  <c r="CE210" i="5"/>
  <c r="CF210" i="5"/>
  <c r="AV210" i="5"/>
  <c r="CJ210" i="5"/>
  <c r="CO210" i="5"/>
  <c r="CK210" i="5"/>
  <c r="BT210" i="5"/>
  <c r="CM210" i="5"/>
  <c r="BH210" i="5"/>
  <c r="CN210" i="5"/>
  <c r="BN210" i="5"/>
  <c r="CQ210" i="5"/>
  <c r="CS210" i="5"/>
  <c r="CU210" i="5"/>
  <c r="BO210" i="5"/>
  <c r="CP210" i="5"/>
  <c r="BU210" i="5"/>
  <c r="CL210" i="5"/>
  <c r="BG210" i="5"/>
  <c r="CI210" i="5"/>
  <c r="BJ210" i="5"/>
  <c r="CH210" i="5"/>
  <c r="BS210" i="5"/>
  <c r="BR210" i="5"/>
  <c r="BQ210" i="5"/>
  <c r="BP210" i="5"/>
  <c r="BM210" i="5"/>
  <c r="BL210" i="5"/>
  <c r="BK210" i="5"/>
  <c r="BI210" i="5"/>
  <c r="BF210" i="5"/>
  <c r="BE210" i="5"/>
  <c r="BD210" i="5"/>
  <c r="BC210" i="5"/>
  <c r="BB210" i="5"/>
  <c r="BA210" i="5"/>
  <c r="AZ210" i="5"/>
  <c r="AY210" i="5"/>
  <c r="AW210" i="5"/>
  <c r="AT210" i="5"/>
  <c r="AO210" i="5"/>
  <c r="AQ209" i="5"/>
  <c r="BX209" i="5"/>
  <c r="BY209" i="5"/>
  <c r="CA209" i="5"/>
  <c r="AR209" i="5"/>
  <c r="CB209" i="5"/>
  <c r="AX209" i="5"/>
  <c r="CC209" i="5"/>
  <c r="AS209" i="5"/>
  <c r="CD209" i="5"/>
  <c r="AU209" i="5"/>
  <c r="CE209" i="5"/>
  <c r="CF209" i="5"/>
  <c r="AV209" i="5"/>
  <c r="CJ209" i="5"/>
  <c r="CO209" i="5"/>
  <c r="CK209" i="5"/>
  <c r="CM209" i="5"/>
  <c r="BH209" i="5"/>
  <c r="CN209" i="5"/>
  <c r="BN209" i="5"/>
  <c r="CQ209" i="5"/>
  <c r="CS209" i="5"/>
  <c r="CU209" i="5"/>
  <c r="BO209" i="5"/>
  <c r="CP209" i="5"/>
  <c r="BU209" i="5"/>
  <c r="CL209" i="5"/>
  <c r="BG209" i="5"/>
  <c r="CI209" i="5"/>
  <c r="BJ209" i="5"/>
  <c r="CH209" i="5"/>
  <c r="BT209" i="5"/>
  <c r="BS209" i="5"/>
  <c r="BR209" i="5"/>
  <c r="BQ209" i="5"/>
  <c r="BP209" i="5"/>
  <c r="BM209" i="5"/>
  <c r="BL209" i="5"/>
  <c r="BK209" i="5"/>
  <c r="BI209" i="5"/>
  <c r="BF209" i="5"/>
  <c r="BE209" i="5"/>
  <c r="BD209" i="5"/>
  <c r="BC209" i="5"/>
  <c r="BB209" i="5"/>
  <c r="BA209" i="5"/>
  <c r="AZ209" i="5"/>
  <c r="AY209" i="5"/>
  <c r="AW209" i="5"/>
  <c r="AT209" i="5"/>
  <c r="AO209" i="5"/>
  <c r="AQ208" i="5"/>
  <c r="BX208" i="5"/>
  <c r="BY208" i="5"/>
  <c r="CA208" i="5"/>
  <c r="AR208" i="5"/>
  <c r="CB208" i="5"/>
  <c r="AX208" i="5"/>
  <c r="CC208" i="5"/>
  <c r="AT208" i="5"/>
  <c r="CD208" i="5"/>
  <c r="AU208" i="5"/>
  <c r="CE208" i="5"/>
  <c r="CF208" i="5"/>
  <c r="AV208" i="5"/>
  <c r="CJ208" i="5"/>
  <c r="CO208" i="5"/>
  <c r="CK208" i="5"/>
  <c r="CM208" i="5"/>
  <c r="BH208" i="5"/>
  <c r="CN208" i="5"/>
  <c r="BM208" i="5"/>
  <c r="CP208" i="5"/>
  <c r="CQ208" i="5"/>
  <c r="CS208" i="5"/>
  <c r="CU208" i="5"/>
  <c r="BU208" i="5"/>
  <c r="CL208" i="5"/>
  <c r="BG208" i="5"/>
  <c r="CI208" i="5"/>
  <c r="BJ208" i="5"/>
  <c r="CH208" i="5"/>
  <c r="BK208" i="5"/>
  <c r="CG208" i="5"/>
  <c r="BT208" i="5"/>
  <c r="BS208" i="5"/>
  <c r="BR208" i="5"/>
  <c r="BQ208" i="5"/>
  <c r="BP208" i="5"/>
  <c r="BO208" i="5"/>
  <c r="BN208" i="5"/>
  <c r="BL208" i="5"/>
  <c r="BI208" i="5"/>
  <c r="BF208" i="5"/>
  <c r="BE208" i="5"/>
  <c r="BD208" i="5"/>
  <c r="BC208" i="5"/>
  <c r="BB208" i="5"/>
  <c r="BA208" i="5"/>
  <c r="AZ208" i="5"/>
  <c r="AY208" i="5"/>
  <c r="AW208" i="5"/>
  <c r="AS208" i="5"/>
  <c r="AO208" i="5"/>
  <c r="AQ207" i="5"/>
  <c r="BX207" i="5"/>
  <c r="BY207" i="5"/>
  <c r="CA207" i="5"/>
  <c r="AR207" i="5"/>
  <c r="CB207" i="5"/>
  <c r="AX207" i="5"/>
  <c r="CC207" i="5"/>
  <c r="AT207" i="5"/>
  <c r="CD207" i="5"/>
  <c r="AU207" i="5"/>
  <c r="CE207" i="5"/>
  <c r="CF207" i="5"/>
  <c r="AV207" i="5"/>
  <c r="CJ207" i="5"/>
  <c r="CO207" i="5"/>
  <c r="CK207" i="5"/>
  <c r="CM207" i="5"/>
  <c r="BH207" i="5"/>
  <c r="CN207" i="5"/>
  <c r="CQ207" i="5"/>
  <c r="CS207" i="5"/>
  <c r="CU207" i="5"/>
  <c r="BU207" i="5"/>
  <c r="CL207" i="5"/>
  <c r="BG207" i="5"/>
  <c r="CI207" i="5"/>
  <c r="BJ207" i="5"/>
  <c r="CH207" i="5"/>
  <c r="BK207" i="5"/>
  <c r="CG207" i="5"/>
  <c r="BT207" i="5"/>
  <c r="BS207" i="5"/>
  <c r="BR207" i="5"/>
  <c r="BQ207" i="5"/>
  <c r="BP207" i="5"/>
  <c r="BO207" i="5"/>
  <c r="BN207" i="5"/>
  <c r="BM207" i="5"/>
  <c r="BL207" i="5"/>
  <c r="BI207" i="5"/>
  <c r="BF207" i="5"/>
  <c r="BE207" i="5"/>
  <c r="BD207" i="5"/>
  <c r="BC207" i="5"/>
  <c r="BB207" i="5"/>
  <c r="BA207" i="5"/>
  <c r="AZ207" i="5"/>
  <c r="AY207" i="5"/>
  <c r="AW207" i="5"/>
  <c r="AS207" i="5"/>
  <c r="AO207" i="5"/>
  <c r="AQ206" i="5"/>
  <c r="BX206" i="5"/>
  <c r="BY206" i="5"/>
  <c r="CA206" i="5"/>
  <c r="AR206" i="5"/>
  <c r="CB206" i="5"/>
  <c r="AX206" i="5"/>
  <c r="CC206" i="5"/>
  <c r="AT206" i="5"/>
  <c r="CD206" i="5"/>
  <c r="AU206" i="5"/>
  <c r="CE206" i="5"/>
  <c r="CF206" i="5"/>
  <c r="AV206" i="5"/>
  <c r="CJ206" i="5"/>
  <c r="CO206" i="5"/>
  <c r="CK206" i="5"/>
  <c r="CM206" i="5"/>
  <c r="BH206" i="5"/>
  <c r="CN206" i="5"/>
  <c r="BM206" i="5"/>
  <c r="CP206" i="5"/>
  <c r="CQ206" i="5"/>
  <c r="CS206" i="5"/>
  <c r="CU206" i="5"/>
  <c r="BU206" i="5"/>
  <c r="CL206" i="5"/>
  <c r="BG206" i="5"/>
  <c r="CI206" i="5"/>
  <c r="BJ206" i="5"/>
  <c r="CH206" i="5"/>
  <c r="BK206" i="5"/>
  <c r="CG206" i="5"/>
  <c r="BT206" i="5"/>
  <c r="BS206" i="5"/>
  <c r="BR206" i="5"/>
  <c r="BQ206" i="5"/>
  <c r="BP206" i="5"/>
  <c r="BO206" i="5"/>
  <c r="BN206" i="5"/>
  <c r="BL206" i="5"/>
  <c r="BI206" i="5"/>
  <c r="BF206" i="5"/>
  <c r="BE206" i="5"/>
  <c r="BD206" i="5"/>
  <c r="BC206" i="5"/>
  <c r="BB206" i="5"/>
  <c r="BA206" i="5"/>
  <c r="AZ206" i="5"/>
  <c r="AY206" i="5"/>
  <c r="AW206" i="5"/>
  <c r="AS206" i="5"/>
  <c r="AO206" i="5"/>
  <c r="AQ205" i="5"/>
  <c r="BX205" i="5"/>
  <c r="BY205" i="5"/>
  <c r="CA205" i="5"/>
  <c r="AR205" i="5"/>
  <c r="CB205" i="5"/>
  <c r="AX205" i="5"/>
  <c r="CC205" i="5"/>
  <c r="AT205" i="5"/>
  <c r="CD205" i="5"/>
  <c r="AU205" i="5"/>
  <c r="CE205" i="5"/>
  <c r="CF205" i="5"/>
  <c r="AV205" i="5"/>
  <c r="CJ205" i="5"/>
  <c r="CO205" i="5"/>
  <c r="CK205" i="5"/>
  <c r="CM205" i="5"/>
  <c r="BH205" i="5"/>
  <c r="CN205" i="5"/>
  <c r="BM205" i="5"/>
  <c r="CP205" i="5"/>
  <c r="CQ205" i="5"/>
  <c r="CS205" i="5"/>
  <c r="CU205" i="5"/>
  <c r="BU205" i="5"/>
  <c r="CL205" i="5"/>
  <c r="BG205" i="5"/>
  <c r="CI205" i="5"/>
  <c r="BJ205" i="5"/>
  <c r="CH205" i="5"/>
  <c r="BK205" i="5"/>
  <c r="CG205" i="5"/>
  <c r="BT205" i="5"/>
  <c r="BS205" i="5"/>
  <c r="BR205" i="5"/>
  <c r="BQ205" i="5"/>
  <c r="BP205" i="5"/>
  <c r="BO205" i="5"/>
  <c r="BN205" i="5"/>
  <c r="BL205" i="5"/>
  <c r="BI205" i="5"/>
  <c r="BF205" i="5"/>
  <c r="BE205" i="5"/>
  <c r="BD205" i="5"/>
  <c r="BC205" i="5"/>
  <c r="BB205" i="5"/>
  <c r="BA205" i="5"/>
  <c r="AZ205" i="5"/>
  <c r="AY205" i="5"/>
  <c r="AW205" i="5"/>
  <c r="AS205" i="5"/>
  <c r="AO205" i="5"/>
  <c r="AQ204" i="5"/>
  <c r="BX204" i="5"/>
  <c r="BY204" i="5"/>
  <c r="CA204" i="5"/>
  <c r="AR204" i="5"/>
  <c r="CB204" i="5"/>
  <c r="AX204" i="5"/>
  <c r="CC204" i="5"/>
  <c r="AT204" i="5"/>
  <c r="CD204" i="5"/>
  <c r="AU204" i="5"/>
  <c r="CE204" i="5"/>
  <c r="CF204" i="5"/>
  <c r="AV204" i="5"/>
  <c r="CJ204" i="5"/>
  <c r="CO204" i="5"/>
  <c r="CK204" i="5"/>
  <c r="CM204" i="5"/>
  <c r="BH204" i="5"/>
  <c r="CN204" i="5"/>
  <c r="BM204" i="5"/>
  <c r="CP204" i="5"/>
  <c r="CQ204" i="5"/>
  <c r="CS204" i="5"/>
  <c r="CU204" i="5"/>
  <c r="BU204" i="5"/>
  <c r="CL204" i="5"/>
  <c r="BG204" i="5"/>
  <c r="CI204" i="5"/>
  <c r="BJ204" i="5"/>
  <c r="CH204" i="5"/>
  <c r="BK204" i="5"/>
  <c r="CG204" i="5"/>
  <c r="BT204" i="5"/>
  <c r="BS204" i="5"/>
  <c r="BR204" i="5"/>
  <c r="BQ204" i="5"/>
  <c r="BP204" i="5"/>
  <c r="BO204" i="5"/>
  <c r="BN204" i="5"/>
  <c r="BL204" i="5"/>
  <c r="BI204" i="5"/>
  <c r="BF204" i="5"/>
  <c r="BE204" i="5"/>
  <c r="BD204" i="5"/>
  <c r="BC204" i="5"/>
  <c r="BB204" i="5"/>
  <c r="BA204" i="5"/>
  <c r="AZ204" i="5"/>
  <c r="AY204" i="5"/>
  <c r="AW204" i="5"/>
  <c r="AS204" i="5"/>
  <c r="AO204" i="5"/>
  <c r="AQ203" i="5"/>
  <c r="BX203" i="5"/>
  <c r="BY203" i="5"/>
  <c r="CA203" i="5"/>
  <c r="AR203" i="5"/>
  <c r="CB203" i="5"/>
  <c r="AX203" i="5"/>
  <c r="CC203" i="5"/>
  <c r="AT203" i="5"/>
  <c r="CD203" i="5"/>
  <c r="AU203" i="5"/>
  <c r="CE203" i="5"/>
  <c r="CF203" i="5"/>
  <c r="AV203" i="5"/>
  <c r="CJ203" i="5"/>
  <c r="CO203" i="5"/>
  <c r="CK203" i="5"/>
  <c r="CM203" i="5"/>
  <c r="BH203" i="5"/>
  <c r="CN203" i="5"/>
  <c r="BM203" i="5"/>
  <c r="CP203" i="5"/>
  <c r="CQ203" i="5"/>
  <c r="CS203" i="5"/>
  <c r="CU203" i="5"/>
  <c r="BU203" i="5"/>
  <c r="CL203" i="5"/>
  <c r="BG203" i="5"/>
  <c r="CI203" i="5"/>
  <c r="BJ203" i="5"/>
  <c r="CH203" i="5"/>
  <c r="BK203" i="5"/>
  <c r="CG203" i="5"/>
  <c r="BT203" i="5"/>
  <c r="BS203" i="5"/>
  <c r="BR203" i="5"/>
  <c r="BQ203" i="5"/>
  <c r="BP203" i="5"/>
  <c r="BO203" i="5"/>
  <c r="BN203" i="5"/>
  <c r="BL203" i="5"/>
  <c r="BI203" i="5"/>
  <c r="BF203" i="5"/>
  <c r="BE203" i="5"/>
  <c r="BD203" i="5"/>
  <c r="BC203" i="5"/>
  <c r="BB203" i="5"/>
  <c r="BA203" i="5"/>
  <c r="AZ203" i="5"/>
  <c r="AY203" i="5"/>
  <c r="AW203" i="5"/>
  <c r="AS203" i="5"/>
  <c r="AO203" i="5"/>
  <c r="AQ202" i="5"/>
  <c r="BX202" i="5"/>
  <c r="BY202" i="5"/>
  <c r="CA202" i="5"/>
  <c r="AR202" i="5"/>
  <c r="CB202" i="5"/>
  <c r="AX202" i="5"/>
  <c r="CC202" i="5"/>
  <c r="AT202" i="5"/>
  <c r="CD202" i="5"/>
  <c r="AU202" i="5"/>
  <c r="CE202" i="5"/>
  <c r="CF202" i="5"/>
  <c r="AV202" i="5"/>
  <c r="CJ202" i="5"/>
  <c r="CO202" i="5"/>
  <c r="CK202" i="5"/>
  <c r="CM202" i="5"/>
  <c r="BH202" i="5"/>
  <c r="CN202" i="5"/>
  <c r="BM202" i="5"/>
  <c r="CP202" i="5"/>
  <c r="CQ202" i="5"/>
  <c r="CS202" i="5"/>
  <c r="CU202" i="5"/>
  <c r="BU202" i="5"/>
  <c r="CL202" i="5"/>
  <c r="BG202" i="5"/>
  <c r="CI202" i="5"/>
  <c r="BJ202" i="5"/>
  <c r="CH202" i="5"/>
  <c r="BK202" i="5"/>
  <c r="CG202" i="5"/>
  <c r="BT202" i="5"/>
  <c r="BS202" i="5"/>
  <c r="BR202" i="5"/>
  <c r="BQ202" i="5"/>
  <c r="BP202" i="5"/>
  <c r="BO202" i="5"/>
  <c r="BN202" i="5"/>
  <c r="BL202" i="5"/>
  <c r="BI202" i="5"/>
  <c r="BF202" i="5"/>
  <c r="BE202" i="5"/>
  <c r="BD202" i="5"/>
  <c r="BC202" i="5"/>
  <c r="BB202" i="5"/>
  <c r="BA202" i="5"/>
  <c r="AZ202" i="5"/>
  <c r="AY202" i="5"/>
  <c r="AW202" i="5"/>
  <c r="AS202" i="5"/>
  <c r="AO202" i="5"/>
  <c r="AQ201" i="5"/>
  <c r="BX201" i="5"/>
  <c r="BY201" i="5"/>
  <c r="CA201" i="5"/>
  <c r="AR201" i="5"/>
  <c r="CB201" i="5"/>
  <c r="AX201" i="5"/>
  <c r="CC201" i="5"/>
  <c r="AT201" i="5"/>
  <c r="CD201" i="5"/>
  <c r="AU201" i="5"/>
  <c r="CE201" i="5"/>
  <c r="CF201" i="5"/>
  <c r="AV201" i="5"/>
  <c r="CJ201" i="5"/>
  <c r="CO201" i="5"/>
  <c r="CK201" i="5"/>
  <c r="CM201" i="5"/>
  <c r="BH201" i="5"/>
  <c r="CN201" i="5"/>
  <c r="CQ201" i="5"/>
  <c r="CS201" i="5"/>
  <c r="CU201" i="5"/>
  <c r="BU201" i="5"/>
  <c r="CL201" i="5"/>
  <c r="BG201" i="5"/>
  <c r="CI201" i="5"/>
  <c r="BJ201" i="5"/>
  <c r="CH201" i="5"/>
  <c r="BK201" i="5"/>
  <c r="CG201" i="5"/>
  <c r="BT201" i="5"/>
  <c r="BS201" i="5"/>
  <c r="BR201" i="5"/>
  <c r="BQ201" i="5"/>
  <c r="BP201" i="5"/>
  <c r="BO201" i="5"/>
  <c r="BN201" i="5"/>
  <c r="BM201" i="5"/>
  <c r="BL201" i="5"/>
  <c r="BI201" i="5"/>
  <c r="BF201" i="5"/>
  <c r="BE201" i="5"/>
  <c r="BD201" i="5"/>
  <c r="BC201" i="5"/>
  <c r="BB201" i="5"/>
  <c r="BA201" i="5"/>
  <c r="AZ201" i="5"/>
  <c r="AY201" i="5"/>
  <c r="AW201" i="5"/>
  <c r="AS201" i="5"/>
  <c r="AO201" i="5"/>
  <c r="AQ200" i="5"/>
  <c r="BX200" i="5"/>
  <c r="BY200" i="5"/>
  <c r="CA200" i="5"/>
  <c r="AR200" i="5"/>
  <c r="CB200" i="5"/>
  <c r="AX200" i="5"/>
  <c r="CC200" i="5"/>
  <c r="AT200" i="5"/>
  <c r="CD200" i="5"/>
  <c r="AU200" i="5"/>
  <c r="CE200" i="5"/>
  <c r="CF200" i="5"/>
  <c r="AV200" i="5"/>
  <c r="CJ200" i="5"/>
  <c r="CO200" i="5"/>
  <c r="CK200" i="5"/>
  <c r="CM200" i="5"/>
  <c r="BH200" i="5"/>
  <c r="CN200" i="5"/>
  <c r="BM200" i="5"/>
  <c r="CP200" i="5"/>
  <c r="CQ200" i="5"/>
  <c r="CS200" i="5"/>
  <c r="CU200" i="5"/>
  <c r="BU200" i="5"/>
  <c r="CL200" i="5"/>
  <c r="BG200" i="5"/>
  <c r="CI200" i="5"/>
  <c r="BJ200" i="5"/>
  <c r="CH200" i="5"/>
  <c r="BT200" i="5"/>
  <c r="BS200" i="5"/>
  <c r="BR200" i="5"/>
  <c r="BQ200" i="5"/>
  <c r="BP200" i="5"/>
  <c r="BO200" i="5"/>
  <c r="BN200" i="5"/>
  <c r="BL200" i="5"/>
  <c r="BK200" i="5"/>
  <c r="BI200" i="5"/>
  <c r="BF200" i="5"/>
  <c r="BE200" i="5"/>
  <c r="BD200" i="5"/>
  <c r="BC200" i="5"/>
  <c r="BB200" i="5"/>
  <c r="BA200" i="5"/>
  <c r="AZ200" i="5"/>
  <c r="AY200" i="5"/>
  <c r="AW200" i="5"/>
  <c r="AS200" i="5"/>
  <c r="AO200" i="5"/>
  <c r="AQ199" i="5"/>
  <c r="BX199" i="5"/>
  <c r="BY199" i="5"/>
  <c r="CA199" i="5"/>
  <c r="AR199" i="5"/>
  <c r="CB199" i="5"/>
  <c r="AX199" i="5"/>
  <c r="CC199" i="5"/>
  <c r="AT199" i="5"/>
  <c r="CD199" i="5"/>
  <c r="AU199" i="5"/>
  <c r="CE199" i="5"/>
  <c r="CF199" i="5"/>
  <c r="AV199" i="5"/>
  <c r="CJ199" i="5"/>
  <c r="CO199" i="5"/>
  <c r="CK199" i="5"/>
  <c r="CM199" i="5"/>
  <c r="BH199" i="5"/>
  <c r="CN199" i="5"/>
  <c r="BM199" i="5"/>
  <c r="CP199" i="5"/>
  <c r="CQ199" i="5"/>
  <c r="CS199" i="5"/>
  <c r="CU199" i="5"/>
  <c r="BU199" i="5"/>
  <c r="CL199" i="5"/>
  <c r="BG199" i="5"/>
  <c r="CI199" i="5"/>
  <c r="BJ199" i="5"/>
  <c r="CH199" i="5"/>
  <c r="BK199" i="5"/>
  <c r="CG199" i="5"/>
  <c r="BT199" i="5"/>
  <c r="BS199" i="5"/>
  <c r="BR199" i="5"/>
  <c r="BQ199" i="5"/>
  <c r="BP199" i="5"/>
  <c r="BO199" i="5"/>
  <c r="BN199" i="5"/>
  <c r="BL199" i="5"/>
  <c r="BI199" i="5"/>
  <c r="BF199" i="5"/>
  <c r="BE199" i="5"/>
  <c r="BD199" i="5"/>
  <c r="BC199" i="5"/>
  <c r="BB199" i="5"/>
  <c r="BA199" i="5"/>
  <c r="AZ199" i="5"/>
  <c r="AY199" i="5"/>
  <c r="AW199" i="5"/>
  <c r="AS199" i="5"/>
  <c r="AO199" i="5"/>
  <c r="AQ198" i="5"/>
  <c r="BX198" i="5"/>
  <c r="BY198" i="5"/>
  <c r="CA198" i="5"/>
  <c r="AR198" i="5"/>
  <c r="CB198" i="5"/>
  <c r="AX198" i="5"/>
  <c r="CC198" i="5"/>
  <c r="AT198" i="5"/>
  <c r="CD198" i="5"/>
  <c r="AU198" i="5"/>
  <c r="CE198" i="5"/>
  <c r="CF198" i="5"/>
  <c r="AV198" i="5"/>
  <c r="CJ198" i="5"/>
  <c r="CO198" i="5"/>
  <c r="CK198" i="5"/>
  <c r="CM198" i="5"/>
  <c r="BH198" i="5"/>
  <c r="CN198" i="5"/>
  <c r="BM198" i="5"/>
  <c r="CP198" i="5"/>
  <c r="CQ198" i="5"/>
  <c r="CS198" i="5"/>
  <c r="CU198" i="5"/>
  <c r="BU198" i="5"/>
  <c r="CL198" i="5"/>
  <c r="BG198" i="5"/>
  <c r="CI198" i="5"/>
  <c r="BJ198" i="5"/>
  <c r="CH198" i="5"/>
  <c r="BK198" i="5"/>
  <c r="CG198" i="5"/>
  <c r="BT198" i="5"/>
  <c r="BS198" i="5"/>
  <c r="BR198" i="5"/>
  <c r="BQ198" i="5"/>
  <c r="BP198" i="5"/>
  <c r="BO198" i="5"/>
  <c r="BN198" i="5"/>
  <c r="BL198" i="5"/>
  <c r="BI198" i="5"/>
  <c r="BF198" i="5"/>
  <c r="BE198" i="5"/>
  <c r="BD198" i="5"/>
  <c r="BC198" i="5"/>
  <c r="BB198" i="5"/>
  <c r="BA198" i="5"/>
  <c r="AZ198" i="5"/>
  <c r="AY198" i="5"/>
  <c r="AW198" i="5"/>
  <c r="AS198" i="5"/>
  <c r="AO198" i="5"/>
  <c r="AQ197" i="5"/>
  <c r="BX197" i="5"/>
  <c r="BY197" i="5"/>
  <c r="CA197" i="5"/>
  <c r="AR197" i="5"/>
  <c r="CB197" i="5"/>
  <c r="AX197" i="5"/>
  <c r="CC197" i="5"/>
  <c r="AT197" i="5"/>
  <c r="CD197" i="5"/>
  <c r="AU197" i="5"/>
  <c r="CE197" i="5"/>
  <c r="CF197" i="5"/>
  <c r="AV197" i="5"/>
  <c r="CJ197" i="5"/>
  <c r="CO197" i="5"/>
  <c r="CK197" i="5"/>
  <c r="CM197" i="5"/>
  <c r="BH197" i="5"/>
  <c r="CN197" i="5"/>
  <c r="BM197" i="5"/>
  <c r="CP197" i="5"/>
  <c r="CQ197" i="5"/>
  <c r="CS197" i="5"/>
  <c r="CU197" i="5"/>
  <c r="BU197" i="5"/>
  <c r="CL197" i="5"/>
  <c r="BG197" i="5"/>
  <c r="CI197" i="5"/>
  <c r="BJ197" i="5"/>
  <c r="CH197" i="5"/>
  <c r="BK197" i="5"/>
  <c r="CG197" i="5"/>
  <c r="BT197" i="5"/>
  <c r="BS197" i="5"/>
  <c r="BR197" i="5"/>
  <c r="BQ197" i="5"/>
  <c r="BP197" i="5"/>
  <c r="BO197" i="5"/>
  <c r="BN197" i="5"/>
  <c r="BL197" i="5"/>
  <c r="BI197" i="5"/>
  <c r="BF197" i="5"/>
  <c r="BE197" i="5"/>
  <c r="BD197" i="5"/>
  <c r="BC197" i="5"/>
  <c r="BB197" i="5"/>
  <c r="BA197" i="5"/>
  <c r="AZ197" i="5"/>
  <c r="AY197" i="5"/>
  <c r="AW197" i="5"/>
  <c r="AS197" i="5"/>
  <c r="AO197" i="5"/>
  <c r="AQ196" i="5"/>
  <c r="BX196" i="5"/>
  <c r="BY196" i="5"/>
  <c r="CA196" i="5"/>
  <c r="AR196" i="5"/>
  <c r="CB196" i="5"/>
  <c r="AX196" i="5"/>
  <c r="CC196" i="5"/>
  <c r="AT196" i="5"/>
  <c r="CD196" i="5"/>
  <c r="AU196" i="5"/>
  <c r="CE196" i="5"/>
  <c r="CF196" i="5"/>
  <c r="AV196" i="5"/>
  <c r="CJ196" i="5"/>
  <c r="CO196" i="5"/>
  <c r="CK196" i="5"/>
  <c r="CM196" i="5"/>
  <c r="BH196" i="5"/>
  <c r="CN196" i="5"/>
  <c r="BM196" i="5"/>
  <c r="CP196" i="5"/>
  <c r="CQ196" i="5"/>
  <c r="CS196" i="5"/>
  <c r="CU196" i="5"/>
  <c r="BU196" i="5"/>
  <c r="CL196" i="5"/>
  <c r="BG196" i="5"/>
  <c r="CI196" i="5"/>
  <c r="BJ196" i="5"/>
  <c r="CH196" i="5"/>
  <c r="BT196" i="5"/>
  <c r="BS196" i="5"/>
  <c r="BR196" i="5"/>
  <c r="BQ196" i="5"/>
  <c r="BP196" i="5"/>
  <c r="BO196" i="5"/>
  <c r="BN196" i="5"/>
  <c r="BL196" i="5"/>
  <c r="BK196" i="5"/>
  <c r="BI196" i="5"/>
  <c r="BF196" i="5"/>
  <c r="BE196" i="5"/>
  <c r="BD196" i="5"/>
  <c r="BC196" i="5"/>
  <c r="BB196" i="5"/>
  <c r="BA196" i="5"/>
  <c r="AZ196" i="5"/>
  <c r="AY196" i="5"/>
  <c r="AW196" i="5"/>
  <c r="AS196" i="5"/>
  <c r="AO196" i="5"/>
  <c r="AQ195" i="5"/>
  <c r="BX195" i="5"/>
  <c r="BY195" i="5"/>
  <c r="CA195" i="5"/>
  <c r="AR195" i="5"/>
  <c r="CB195" i="5"/>
  <c r="AX195" i="5"/>
  <c r="CC195" i="5"/>
  <c r="AT195" i="5"/>
  <c r="CD195" i="5"/>
  <c r="AU195" i="5"/>
  <c r="CE195" i="5"/>
  <c r="CF195" i="5"/>
  <c r="AV195" i="5"/>
  <c r="CJ195" i="5"/>
  <c r="CO195" i="5"/>
  <c r="CK195" i="5"/>
  <c r="CM195" i="5"/>
  <c r="BH195" i="5"/>
  <c r="CN195" i="5"/>
  <c r="BM195" i="5"/>
  <c r="CP195" i="5"/>
  <c r="CQ195" i="5"/>
  <c r="CS195" i="5"/>
  <c r="CU195" i="5"/>
  <c r="BU195" i="5"/>
  <c r="CL195" i="5"/>
  <c r="BG195" i="5"/>
  <c r="CI195" i="5"/>
  <c r="BJ195" i="5"/>
  <c r="CH195" i="5"/>
  <c r="BK195" i="5"/>
  <c r="CG195" i="5"/>
  <c r="BT195" i="5"/>
  <c r="BS195" i="5"/>
  <c r="BR195" i="5"/>
  <c r="BQ195" i="5"/>
  <c r="BP195" i="5"/>
  <c r="BO195" i="5"/>
  <c r="BN195" i="5"/>
  <c r="BL195" i="5"/>
  <c r="BI195" i="5"/>
  <c r="BF195" i="5"/>
  <c r="BE195" i="5"/>
  <c r="BD195" i="5"/>
  <c r="BC195" i="5"/>
  <c r="BB195" i="5"/>
  <c r="BA195" i="5"/>
  <c r="AZ195" i="5"/>
  <c r="AY195" i="5"/>
  <c r="AW195" i="5"/>
  <c r="AS195" i="5"/>
  <c r="AO195" i="5"/>
  <c r="AQ194" i="5"/>
  <c r="BX194" i="5"/>
  <c r="BY194" i="5"/>
  <c r="CA194" i="5"/>
  <c r="AR194" i="5"/>
  <c r="CB194" i="5"/>
  <c r="AX194" i="5"/>
  <c r="CC194" i="5"/>
  <c r="AT194" i="5"/>
  <c r="CD194" i="5"/>
  <c r="AU194" i="5"/>
  <c r="CE194" i="5"/>
  <c r="CF194" i="5"/>
  <c r="AV194" i="5"/>
  <c r="CJ194" i="5"/>
  <c r="CO194" i="5"/>
  <c r="CK194" i="5"/>
  <c r="CM194" i="5"/>
  <c r="BH194" i="5"/>
  <c r="CN194" i="5"/>
  <c r="BM194" i="5"/>
  <c r="CP194" i="5"/>
  <c r="CQ194" i="5"/>
  <c r="CS194" i="5"/>
  <c r="CU194" i="5"/>
  <c r="BU194" i="5"/>
  <c r="CL194" i="5"/>
  <c r="BG194" i="5"/>
  <c r="CI194" i="5"/>
  <c r="BJ194" i="5"/>
  <c r="CH194" i="5"/>
  <c r="BK194" i="5"/>
  <c r="CG194" i="5"/>
  <c r="BT194" i="5"/>
  <c r="BS194" i="5"/>
  <c r="BR194" i="5"/>
  <c r="BQ194" i="5"/>
  <c r="BP194" i="5"/>
  <c r="BO194" i="5"/>
  <c r="BN194" i="5"/>
  <c r="BL194" i="5"/>
  <c r="BI194" i="5"/>
  <c r="BF194" i="5"/>
  <c r="BE194" i="5"/>
  <c r="BD194" i="5"/>
  <c r="BC194" i="5"/>
  <c r="BB194" i="5"/>
  <c r="BA194" i="5"/>
  <c r="AZ194" i="5"/>
  <c r="AY194" i="5"/>
  <c r="AW194" i="5"/>
  <c r="AS194" i="5"/>
  <c r="AO194" i="5"/>
  <c r="AQ193" i="5"/>
  <c r="BX193" i="5"/>
  <c r="BY193" i="5"/>
  <c r="CA193" i="5"/>
  <c r="AR193" i="5"/>
  <c r="CB193" i="5"/>
  <c r="AX193" i="5"/>
  <c r="CC193" i="5"/>
  <c r="AT193" i="5"/>
  <c r="CD193" i="5"/>
  <c r="AU193" i="5"/>
  <c r="CE193" i="5"/>
  <c r="CF193" i="5"/>
  <c r="AV193" i="5"/>
  <c r="CJ193" i="5"/>
  <c r="CO193" i="5"/>
  <c r="CK193" i="5"/>
  <c r="CM193" i="5"/>
  <c r="BH193" i="5"/>
  <c r="CN193" i="5"/>
  <c r="BM193" i="5"/>
  <c r="CP193" i="5"/>
  <c r="CQ193" i="5"/>
  <c r="CS193" i="5"/>
  <c r="CU193" i="5"/>
  <c r="BU193" i="5"/>
  <c r="CL193" i="5"/>
  <c r="BG193" i="5"/>
  <c r="CI193" i="5"/>
  <c r="BJ193" i="5"/>
  <c r="CH193" i="5"/>
  <c r="BK193" i="5"/>
  <c r="CG193" i="5"/>
  <c r="BT193" i="5"/>
  <c r="BS193" i="5"/>
  <c r="BR193" i="5"/>
  <c r="BQ193" i="5"/>
  <c r="BP193" i="5"/>
  <c r="BO193" i="5"/>
  <c r="BN193" i="5"/>
  <c r="BL193" i="5"/>
  <c r="BI193" i="5"/>
  <c r="BF193" i="5"/>
  <c r="BE193" i="5"/>
  <c r="BD193" i="5"/>
  <c r="BC193" i="5"/>
  <c r="BB193" i="5"/>
  <c r="BA193" i="5"/>
  <c r="AZ193" i="5"/>
  <c r="AY193" i="5"/>
  <c r="AW193" i="5"/>
  <c r="AS193" i="5"/>
  <c r="AO193" i="5"/>
  <c r="AQ192" i="5"/>
  <c r="BX192" i="5"/>
  <c r="BY192" i="5"/>
  <c r="CA192" i="5"/>
  <c r="AR192" i="5"/>
  <c r="CB192" i="5"/>
  <c r="AX192" i="5"/>
  <c r="CC192" i="5"/>
  <c r="AT192" i="5"/>
  <c r="CD192" i="5"/>
  <c r="AU192" i="5"/>
  <c r="CE192" i="5"/>
  <c r="CF192" i="5"/>
  <c r="AV192" i="5"/>
  <c r="CJ192" i="5"/>
  <c r="CO192" i="5"/>
  <c r="CK192" i="5"/>
  <c r="CM192" i="5"/>
  <c r="BH192" i="5"/>
  <c r="CN192" i="5"/>
  <c r="BM192" i="5"/>
  <c r="CP192" i="5"/>
  <c r="CQ192" i="5"/>
  <c r="CS192" i="5"/>
  <c r="CU192" i="5"/>
  <c r="BU192" i="5"/>
  <c r="CL192" i="5"/>
  <c r="BG192" i="5"/>
  <c r="CI192" i="5"/>
  <c r="BJ192" i="5"/>
  <c r="CH192" i="5"/>
  <c r="BK192" i="5"/>
  <c r="CG192" i="5"/>
  <c r="BT192" i="5"/>
  <c r="BS192" i="5"/>
  <c r="BR192" i="5"/>
  <c r="BQ192" i="5"/>
  <c r="BP192" i="5"/>
  <c r="BO192" i="5"/>
  <c r="BN192" i="5"/>
  <c r="BL192" i="5"/>
  <c r="BI192" i="5"/>
  <c r="BF192" i="5"/>
  <c r="BE192" i="5"/>
  <c r="BD192" i="5"/>
  <c r="BC192" i="5"/>
  <c r="BB192" i="5"/>
  <c r="BA192" i="5"/>
  <c r="AZ192" i="5"/>
  <c r="AY192" i="5"/>
  <c r="AW192" i="5"/>
  <c r="AS192" i="5"/>
  <c r="AO192" i="5"/>
  <c r="AQ191" i="5"/>
  <c r="BX191" i="5"/>
  <c r="BY191" i="5"/>
  <c r="CA191" i="5"/>
  <c r="AR191" i="5"/>
  <c r="CB191" i="5"/>
  <c r="AX191" i="5"/>
  <c r="CC191" i="5"/>
  <c r="AT191" i="5"/>
  <c r="CD191" i="5"/>
  <c r="AU191" i="5"/>
  <c r="CE191" i="5"/>
  <c r="CF191" i="5"/>
  <c r="AV191" i="5"/>
  <c r="CJ191" i="5"/>
  <c r="CO191" i="5"/>
  <c r="CK191" i="5"/>
  <c r="CM191" i="5"/>
  <c r="BH191" i="5"/>
  <c r="CN191" i="5"/>
  <c r="BM191" i="5"/>
  <c r="CP191" i="5"/>
  <c r="CQ191" i="5"/>
  <c r="CS191" i="5"/>
  <c r="CU191" i="5"/>
  <c r="BU191" i="5"/>
  <c r="CL191" i="5"/>
  <c r="BG191" i="5"/>
  <c r="CI191" i="5"/>
  <c r="BJ191" i="5"/>
  <c r="CH191" i="5"/>
  <c r="BK191" i="5"/>
  <c r="CG191" i="5"/>
  <c r="BT191" i="5"/>
  <c r="BS191" i="5"/>
  <c r="BR191" i="5"/>
  <c r="BQ191" i="5"/>
  <c r="BP191" i="5"/>
  <c r="BO191" i="5"/>
  <c r="BN191" i="5"/>
  <c r="BL191" i="5"/>
  <c r="BI191" i="5"/>
  <c r="BF191" i="5"/>
  <c r="BE191" i="5"/>
  <c r="BD191" i="5"/>
  <c r="BC191" i="5"/>
  <c r="BB191" i="5"/>
  <c r="BA191" i="5"/>
  <c r="AZ191" i="5"/>
  <c r="AY191" i="5"/>
  <c r="AW191" i="5"/>
  <c r="AS191" i="5"/>
  <c r="AO191" i="5"/>
  <c r="AQ190" i="5"/>
  <c r="BX190" i="5"/>
  <c r="BY190" i="5"/>
  <c r="CA190" i="5"/>
  <c r="AR190" i="5"/>
  <c r="CB190" i="5"/>
  <c r="AX190" i="5"/>
  <c r="CC190" i="5"/>
  <c r="AT190" i="5"/>
  <c r="CD190" i="5"/>
  <c r="AU190" i="5"/>
  <c r="CE190" i="5"/>
  <c r="CF190" i="5"/>
  <c r="AV190" i="5"/>
  <c r="CJ190" i="5"/>
  <c r="CO190" i="5"/>
  <c r="CK190" i="5"/>
  <c r="CM190" i="5"/>
  <c r="BM190" i="5"/>
  <c r="CP190" i="5"/>
  <c r="CQ190" i="5"/>
  <c r="CS190" i="5"/>
  <c r="CU190" i="5"/>
  <c r="BU190" i="5"/>
  <c r="CL190" i="5"/>
  <c r="BG190" i="5"/>
  <c r="CI190" i="5"/>
  <c r="BJ190" i="5"/>
  <c r="CH190" i="5"/>
  <c r="BK190" i="5"/>
  <c r="CG190" i="5"/>
  <c r="BT190" i="5"/>
  <c r="BS190" i="5"/>
  <c r="BR190" i="5"/>
  <c r="BQ190" i="5"/>
  <c r="BP190" i="5"/>
  <c r="BO190" i="5"/>
  <c r="BN190" i="5"/>
  <c r="BL190" i="5"/>
  <c r="BI190" i="5"/>
  <c r="BH190" i="5"/>
  <c r="BF190" i="5"/>
  <c r="BE190" i="5"/>
  <c r="BD190" i="5"/>
  <c r="BC190" i="5"/>
  <c r="BB190" i="5"/>
  <c r="BA190" i="5"/>
  <c r="AZ190" i="5"/>
  <c r="AY190" i="5"/>
  <c r="AW190" i="5"/>
  <c r="AS190" i="5"/>
  <c r="AO190" i="5"/>
  <c r="AQ189" i="5"/>
  <c r="BX189" i="5"/>
  <c r="BY189" i="5"/>
  <c r="CA189" i="5"/>
  <c r="AR189" i="5"/>
  <c r="CB189" i="5"/>
  <c r="AX189" i="5"/>
  <c r="CC189" i="5"/>
  <c r="AT189" i="5"/>
  <c r="CD189" i="5"/>
  <c r="AU189" i="5"/>
  <c r="CE189" i="5"/>
  <c r="CF189" i="5"/>
  <c r="AV189" i="5"/>
  <c r="CJ189" i="5"/>
  <c r="CO189" i="5"/>
  <c r="CK189" i="5"/>
  <c r="CM189" i="5"/>
  <c r="BH189" i="5"/>
  <c r="CN189" i="5"/>
  <c r="BM189" i="5"/>
  <c r="CP189" i="5"/>
  <c r="CQ189" i="5"/>
  <c r="CS189" i="5"/>
  <c r="CU189" i="5"/>
  <c r="BU189" i="5"/>
  <c r="CL189" i="5"/>
  <c r="BG189" i="5"/>
  <c r="CI189" i="5"/>
  <c r="BJ189" i="5"/>
  <c r="CH189" i="5"/>
  <c r="BK189" i="5"/>
  <c r="CG189" i="5"/>
  <c r="BT189" i="5"/>
  <c r="BS189" i="5"/>
  <c r="BR189" i="5"/>
  <c r="BQ189" i="5"/>
  <c r="BP189" i="5"/>
  <c r="BO189" i="5"/>
  <c r="BN189" i="5"/>
  <c r="BL189" i="5"/>
  <c r="BI189" i="5"/>
  <c r="BF189" i="5"/>
  <c r="BE189" i="5"/>
  <c r="BD189" i="5"/>
  <c r="BC189" i="5"/>
  <c r="BB189" i="5"/>
  <c r="BA189" i="5"/>
  <c r="AZ189" i="5"/>
  <c r="AY189" i="5"/>
  <c r="AW189" i="5"/>
  <c r="AS189" i="5"/>
  <c r="AO189" i="5"/>
  <c r="AQ188" i="5"/>
  <c r="BX188" i="5"/>
  <c r="BY188" i="5"/>
  <c r="CA188" i="5"/>
  <c r="AR188" i="5"/>
  <c r="CB188" i="5"/>
  <c r="AX188" i="5"/>
  <c r="CC188" i="5"/>
  <c r="AT188" i="5"/>
  <c r="CD188" i="5"/>
  <c r="AU188" i="5"/>
  <c r="CE188" i="5"/>
  <c r="CF188" i="5"/>
  <c r="AV188" i="5"/>
  <c r="CJ188" i="5"/>
  <c r="CO188" i="5"/>
  <c r="CK188" i="5"/>
  <c r="CM188" i="5"/>
  <c r="BH188" i="5"/>
  <c r="CN188" i="5"/>
  <c r="BM188" i="5"/>
  <c r="CP188" i="5"/>
  <c r="CQ188" i="5"/>
  <c r="CS188" i="5"/>
  <c r="CU188" i="5"/>
  <c r="BU188" i="5"/>
  <c r="CL188" i="5"/>
  <c r="BG188" i="5"/>
  <c r="CI188" i="5"/>
  <c r="BJ188" i="5"/>
  <c r="CH188" i="5"/>
  <c r="BK188" i="5"/>
  <c r="CG188" i="5"/>
  <c r="BT188" i="5"/>
  <c r="BS188" i="5"/>
  <c r="BR188" i="5"/>
  <c r="BQ188" i="5"/>
  <c r="BP188" i="5"/>
  <c r="BO188" i="5"/>
  <c r="BN188" i="5"/>
  <c r="BL188" i="5"/>
  <c r="BI188" i="5"/>
  <c r="BF188" i="5"/>
  <c r="BE188" i="5"/>
  <c r="BD188" i="5"/>
  <c r="BC188" i="5"/>
  <c r="BB188" i="5"/>
  <c r="BA188" i="5"/>
  <c r="AZ188" i="5"/>
  <c r="AY188" i="5"/>
  <c r="AW188" i="5"/>
  <c r="AS188" i="5"/>
  <c r="AO188" i="5"/>
  <c r="AQ187" i="5"/>
  <c r="BX187" i="5"/>
  <c r="BY187" i="5"/>
  <c r="CA187" i="5"/>
  <c r="AR187" i="5"/>
  <c r="CB187" i="5"/>
  <c r="AX187" i="5"/>
  <c r="CC187" i="5"/>
  <c r="AT187" i="5"/>
  <c r="CD187" i="5"/>
  <c r="AU187" i="5"/>
  <c r="CE187" i="5"/>
  <c r="CF187" i="5"/>
  <c r="AV187" i="5"/>
  <c r="CJ187" i="5"/>
  <c r="CO187" i="5"/>
  <c r="CK187" i="5"/>
  <c r="CM187" i="5"/>
  <c r="BH187" i="5"/>
  <c r="CN187" i="5"/>
  <c r="BM187" i="5"/>
  <c r="CP187" i="5"/>
  <c r="CQ187" i="5"/>
  <c r="CS187" i="5"/>
  <c r="CU187" i="5"/>
  <c r="BU187" i="5"/>
  <c r="CL187" i="5"/>
  <c r="BG187" i="5"/>
  <c r="CI187" i="5"/>
  <c r="BJ187" i="5"/>
  <c r="CH187" i="5"/>
  <c r="BK187" i="5"/>
  <c r="CG187" i="5"/>
  <c r="BT187" i="5"/>
  <c r="BS187" i="5"/>
  <c r="BR187" i="5"/>
  <c r="BQ187" i="5"/>
  <c r="BP187" i="5"/>
  <c r="BO187" i="5"/>
  <c r="BN187" i="5"/>
  <c r="BL187" i="5"/>
  <c r="BI187" i="5"/>
  <c r="BF187" i="5"/>
  <c r="BE187" i="5"/>
  <c r="BD187" i="5"/>
  <c r="BC187" i="5"/>
  <c r="BB187" i="5"/>
  <c r="BA187" i="5"/>
  <c r="AZ187" i="5"/>
  <c r="AY187" i="5"/>
  <c r="AW187" i="5"/>
  <c r="AS187" i="5"/>
  <c r="AO187" i="5"/>
  <c r="AQ186" i="5"/>
  <c r="BX186" i="5"/>
  <c r="BY186" i="5"/>
  <c r="CA186" i="5"/>
  <c r="AR186" i="5"/>
  <c r="CB186" i="5"/>
  <c r="AX186" i="5"/>
  <c r="CC186" i="5"/>
  <c r="AT186" i="5"/>
  <c r="CD186" i="5"/>
  <c r="AU186" i="5"/>
  <c r="CE186" i="5"/>
  <c r="CF186" i="5"/>
  <c r="AV186" i="5"/>
  <c r="CJ186" i="5"/>
  <c r="CO186" i="5"/>
  <c r="CK186" i="5"/>
  <c r="CM186" i="5"/>
  <c r="BH186" i="5"/>
  <c r="CN186" i="5"/>
  <c r="BM186" i="5"/>
  <c r="CP186" i="5"/>
  <c r="CQ186" i="5"/>
  <c r="CS186" i="5"/>
  <c r="CU186" i="5"/>
  <c r="BU186" i="5"/>
  <c r="CL186" i="5"/>
  <c r="BG186" i="5"/>
  <c r="CI186" i="5"/>
  <c r="BJ186" i="5"/>
  <c r="CH186" i="5"/>
  <c r="BK186" i="5"/>
  <c r="CG186" i="5"/>
  <c r="BT186" i="5"/>
  <c r="BS186" i="5"/>
  <c r="BR186" i="5"/>
  <c r="BQ186" i="5"/>
  <c r="BP186" i="5"/>
  <c r="BO186" i="5"/>
  <c r="BN186" i="5"/>
  <c r="BL186" i="5"/>
  <c r="BI186" i="5"/>
  <c r="BF186" i="5"/>
  <c r="BE186" i="5"/>
  <c r="BD186" i="5"/>
  <c r="BC186" i="5"/>
  <c r="BB186" i="5"/>
  <c r="BA186" i="5"/>
  <c r="AZ186" i="5"/>
  <c r="AY186" i="5"/>
  <c r="AW186" i="5"/>
  <c r="AS186" i="5"/>
  <c r="AO186" i="5"/>
  <c r="AQ185" i="5"/>
  <c r="BX185" i="5"/>
  <c r="BY185" i="5"/>
  <c r="CA185" i="5"/>
  <c r="AR185" i="5"/>
  <c r="CB185" i="5"/>
  <c r="AX185" i="5"/>
  <c r="CC185" i="5"/>
  <c r="AT185" i="5"/>
  <c r="CD185" i="5"/>
  <c r="AU185" i="5"/>
  <c r="CE185" i="5"/>
  <c r="CF185" i="5"/>
  <c r="AV185" i="5"/>
  <c r="CJ185" i="5"/>
  <c r="CO185" i="5"/>
  <c r="CK185" i="5"/>
  <c r="CM185" i="5"/>
  <c r="BH185" i="5"/>
  <c r="CN185" i="5"/>
  <c r="BM185" i="5"/>
  <c r="CP185" i="5"/>
  <c r="CQ185" i="5"/>
  <c r="CS185" i="5"/>
  <c r="CU185" i="5"/>
  <c r="BU185" i="5"/>
  <c r="CL185" i="5"/>
  <c r="BG185" i="5"/>
  <c r="CI185" i="5"/>
  <c r="BJ185" i="5"/>
  <c r="CH185" i="5"/>
  <c r="BK185" i="5"/>
  <c r="CG185" i="5"/>
  <c r="BT185" i="5"/>
  <c r="BS185" i="5"/>
  <c r="BR185" i="5"/>
  <c r="BQ185" i="5"/>
  <c r="BP185" i="5"/>
  <c r="BO185" i="5"/>
  <c r="BN185" i="5"/>
  <c r="BL185" i="5"/>
  <c r="BI185" i="5"/>
  <c r="BF185" i="5"/>
  <c r="BE185" i="5"/>
  <c r="BD185" i="5"/>
  <c r="BC185" i="5"/>
  <c r="BB185" i="5"/>
  <c r="BA185" i="5"/>
  <c r="AZ185" i="5"/>
  <c r="AY185" i="5"/>
  <c r="AW185" i="5"/>
  <c r="AS185" i="5"/>
  <c r="AO185" i="5"/>
  <c r="AQ184" i="5"/>
  <c r="BX184" i="5"/>
  <c r="BY184" i="5"/>
  <c r="CA184" i="5"/>
  <c r="AR184" i="5"/>
  <c r="CB184" i="5"/>
  <c r="AX184" i="5"/>
  <c r="CC184" i="5"/>
  <c r="AT184" i="5"/>
  <c r="CD184" i="5"/>
  <c r="AU184" i="5"/>
  <c r="CE184" i="5"/>
  <c r="CF184" i="5"/>
  <c r="AV184" i="5"/>
  <c r="CJ184" i="5"/>
  <c r="CO184" i="5"/>
  <c r="CK184" i="5"/>
  <c r="CM184" i="5"/>
  <c r="BH184" i="5"/>
  <c r="CN184" i="5"/>
  <c r="BM184" i="5"/>
  <c r="CP184" i="5"/>
  <c r="CQ184" i="5"/>
  <c r="CS184" i="5"/>
  <c r="CU184" i="5"/>
  <c r="BU184" i="5"/>
  <c r="CL184" i="5"/>
  <c r="BG184" i="5"/>
  <c r="CI184" i="5"/>
  <c r="BJ184" i="5"/>
  <c r="CH184" i="5"/>
  <c r="BK184" i="5"/>
  <c r="CG184" i="5"/>
  <c r="BT184" i="5"/>
  <c r="BS184" i="5"/>
  <c r="BR184" i="5"/>
  <c r="BQ184" i="5"/>
  <c r="BP184" i="5"/>
  <c r="BO184" i="5"/>
  <c r="BN184" i="5"/>
  <c r="BL184" i="5"/>
  <c r="BI184" i="5"/>
  <c r="BF184" i="5"/>
  <c r="BE184" i="5"/>
  <c r="BD184" i="5"/>
  <c r="BC184" i="5"/>
  <c r="BB184" i="5"/>
  <c r="BA184" i="5"/>
  <c r="AZ184" i="5"/>
  <c r="AY184" i="5"/>
  <c r="AW184" i="5"/>
  <c r="AS184" i="5"/>
  <c r="AO184" i="5"/>
  <c r="AQ183" i="5"/>
  <c r="BX183" i="5"/>
  <c r="BY183" i="5"/>
  <c r="CA183" i="5"/>
  <c r="AR183" i="5"/>
  <c r="CB183" i="5"/>
  <c r="AX183" i="5"/>
  <c r="CC183" i="5"/>
  <c r="AT183" i="5"/>
  <c r="CD183" i="5"/>
  <c r="AU183" i="5"/>
  <c r="CE183" i="5"/>
  <c r="CF183" i="5"/>
  <c r="AV183" i="5"/>
  <c r="CJ183" i="5"/>
  <c r="CO183" i="5"/>
  <c r="CK183" i="5"/>
  <c r="CM183" i="5"/>
  <c r="BH183" i="5"/>
  <c r="CN183" i="5"/>
  <c r="BM183" i="5"/>
  <c r="CP183" i="5"/>
  <c r="CQ183" i="5"/>
  <c r="CS183" i="5"/>
  <c r="CU183" i="5"/>
  <c r="BU183" i="5"/>
  <c r="CL183" i="5"/>
  <c r="BG183" i="5"/>
  <c r="CI183" i="5"/>
  <c r="BJ183" i="5"/>
  <c r="CH183" i="5"/>
  <c r="BK183" i="5"/>
  <c r="CG183" i="5"/>
  <c r="BT183" i="5"/>
  <c r="BS183" i="5"/>
  <c r="BR183" i="5"/>
  <c r="BQ183" i="5"/>
  <c r="BP183" i="5"/>
  <c r="BO183" i="5"/>
  <c r="BN183" i="5"/>
  <c r="BL183" i="5"/>
  <c r="BI183" i="5"/>
  <c r="BF183" i="5"/>
  <c r="BE183" i="5"/>
  <c r="BD183" i="5"/>
  <c r="BC183" i="5"/>
  <c r="BB183" i="5"/>
  <c r="BA183" i="5"/>
  <c r="AZ183" i="5"/>
  <c r="AY183" i="5"/>
  <c r="AW183" i="5"/>
  <c r="AS183" i="5"/>
  <c r="AO183" i="5"/>
  <c r="AQ182" i="5"/>
  <c r="BX182" i="5"/>
  <c r="BY182" i="5"/>
  <c r="CA182" i="5"/>
  <c r="AR182" i="5"/>
  <c r="CB182" i="5"/>
  <c r="AX182" i="5"/>
  <c r="CC182" i="5"/>
  <c r="AT182" i="5"/>
  <c r="CD182" i="5"/>
  <c r="AU182" i="5"/>
  <c r="CE182" i="5"/>
  <c r="CF182" i="5"/>
  <c r="AV182" i="5"/>
  <c r="CJ182" i="5"/>
  <c r="CO182" i="5"/>
  <c r="CK182" i="5"/>
  <c r="CM182" i="5"/>
  <c r="BH182" i="5"/>
  <c r="CN182" i="5"/>
  <c r="BM182" i="5"/>
  <c r="CP182" i="5"/>
  <c r="CQ182" i="5"/>
  <c r="CS182" i="5"/>
  <c r="CU182" i="5"/>
  <c r="BU182" i="5"/>
  <c r="CL182" i="5"/>
  <c r="BG182" i="5"/>
  <c r="CI182" i="5"/>
  <c r="BJ182" i="5"/>
  <c r="CH182" i="5"/>
  <c r="BT182" i="5"/>
  <c r="BS182" i="5"/>
  <c r="BR182" i="5"/>
  <c r="BQ182" i="5"/>
  <c r="BP182" i="5"/>
  <c r="BO182" i="5"/>
  <c r="BN182" i="5"/>
  <c r="BL182" i="5"/>
  <c r="BK182" i="5"/>
  <c r="BI182" i="5"/>
  <c r="BF182" i="5"/>
  <c r="BE182" i="5"/>
  <c r="BD182" i="5"/>
  <c r="BC182" i="5"/>
  <c r="BB182" i="5"/>
  <c r="BA182" i="5"/>
  <c r="AZ182" i="5"/>
  <c r="AY182" i="5"/>
  <c r="AW182" i="5"/>
  <c r="AS182" i="5"/>
  <c r="AO182" i="5"/>
  <c r="AQ181" i="5"/>
  <c r="BX181" i="5"/>
  <c r="BY181" i="5"/>
  <c r="CA181" i="5"/>
  <c r="AR181" i="5"/>
  <c r="CB181" i="5"/>
  <c r="AX181" i="5"/>
  <c r="CC181" i="5"/>
  <c r="AT181" i="5"/>
  <c r="CD181" i="5"/>
  <c r="AU181" i="5"/>
  <c r="CE181" i="5"/>
  <c r="CF181" i="5"/>
  <c r="AV181" i="5"/>
  <c r="CJ181" i="5"/>
  <c r="CO181" i="5"/>
  <c r="CK181" i="5"/>
  <c r="CM181" i="5"/>
  <c r="BH181" i="5"/>
  <c r="CN181" i="5"/>
  <c r="BM181" i="5"/>
  <c r="CP181" i="5"/>
  <c r="CQ181" i="5"/>
  <c r="CS181" i="5"/>
  <c r="CU181" i="5"/>
  <c r="BU181" i="5"/>
  <c r="CL181" i="5"/>
  <c r="BG181" i="5"/>
  <c r="CI181" i="5"/>
  <c r="BJ181" i="5"/>
  <c r="CH181" i="5"/>
  <c r="BT181" i="5"/>
  <c r="BS181" i="5"/>
  <c r="BR181" i="5"/>
  <c r="BQ181" i="5"/>
  <c r="BP181" i="5"/>
  <c r="BO181" i="5"/>
  <c r="BN181" i="5"/>
  <c r="BL181" i="5"/>
  <c r="BK181" i="5"/>
  <c r="BI181" i="5"/>
  <c r="BF181" i="5"/>
  <c r="BE181" i="5"/>
  <c r="BD181" i="5"/>
  <c r="BC181" i="5"/>
  <c r="BB181" i="5"/>
  <c r="BA181" i="5"/>
  <c r="AZ181" i="5"/>
  <c r="AY181" i="5"/>
  <c r="AW181" i="5"/>
  <c r="AS181" i="5"/>
  <c r="AO181" i="5"/>
  <c r="AQ180" i="5"/>
  <c r="BX180" i="5"/>
  <c r="BY180" i="5"/>
  <c r="CA180" i="5"/>
  <c r="AR180" i="5"/>
  <c r="CB180" i="5"/>
  <c r="AX180" i="5"/>
  <c r="CC180" i="5"/>
  <c r="AT180" i="5"/>
  <c r="CD180" i="5"/>
  <c r="AU180" i="5"/>
  <c r="CE180" i="5"/>
  <c r="CF180" i="5"/>
  <c r="AV180" i="5"/>
  <c r="CJ180" i="5"/>
  <c r="CO180" i="5"/>
  <c r="CK180" i="5"/>
  <c r="CM180" i="5"/>
  <c r="BH180" i="5"/>
  <c r="CN180" i="5"/>
  <c r="BM180" i="5"/>
  <c r="CP180" i="5"/>
  <c r="CQ180" i="5"/>
  <c r="CS180" i="5"/>
  <c r="CU180" i="5"/>
  <c r="BU180" i="5"/>
  <c r="CL180" i="5"/>
  <c r="BG180" i="5"/>
  <c r="CI180" i="5"/>
  <c r="BJ180" i="5"/>
  <c r="CH180" i="5"/>
  <c r="BK180" i="5"/>
  <c r="CG180" i="5"/>
  <c r="BT180" i="5"/>
  <c r="BS180" i="5"/>
  <c r="BR180" i="5"/>
  <c r="BQ180" i="5"/>
  <c r="BP180" i="5"/>
  <c r="BO180" i="5"/>
  <c r="BN180" i="5"/>
  <c r="BL180" i="5"/>
  <c r="BI180" i="5"/>
  <c r="BF180" i="5"/>
  <c r="BE180" i="5"/>
  <c r="BD180" i="5"/>
  <c r="BC180" i="5"/>
  <c r="BB180" i="5"/>
  <c r="BA180" i="5"/>
  <c r="AZ180" i="5"/>
  <c r="AY180" i="5"/>
  <c r="AW180" i="5"/>
  <c r="AS180" i="5"/>
  <c r="AO180" i="5"/>
  <c r="AQ179" i="5"/>
  <c r="BX179" i="5"/>
  <c r="BY179" i="5"/>
  <c r="CA179" i="5"/>
  <c r="AR179" i="5"/>
  <c r="CB179" i="5"/>
  <c r="AX179" i="5"/>
  <c r="CC179" i="5"/>
  <c r="AT179" i="5"/>
  <c r="CD179" i="5"/>
  <c r="AU179" i="5"/>
  <c r="CE179" i="5"/>
  <c r="CF179" i="5"/>
  <c r="AV179" i="5"/>
  <c r="CJ179" i="5"/>
  <c r="CO179" i="5"/>
  <c r="CK179" i="5"/>
  <c r="CM179" i="5"/>
  <c r="BH179" i="5"/>
  <c r="CN179" i="5"/>
  <c r="BM179" i="5"/>
  <c r="CP179" i="5"/>
  <c r="CQ179" i="5"/>
  <c r="CS179" i="5"/>
  <c r="CU179" i="5"/>
  <c r="BU179" i="5"/>
  <c r="CL179" i="5"/>
  <c r="BG179" i="5"/>
  <c r="CI179" i="5"/>
  <c r="BJ179" i="5"/>
  <c r="CH179" i="5"/>
  <c r="BK179" i="5"/>
  <c r="CG179" i="5"/>
  <c r="BT179" i="5"/>
  <c r="BS179" i="5"/>
  <c r="BR179" i="5"/>
  <c r="BQ179" i="5"/>
  <c r="BP179" i="5"/>
  <c r="BO179" i="5"/>
  <c r="BN179" i="5"/>
  <c r="BL179" i="5"/>
  <c r="BI179" i="5"/>
  <c r="BF179" i="5"/>
  <c r="BE179" i="5"/>
  <c r="BD179" i="5"/>
  <c r="BC179" i="5"/>
  <c r="BB179" i="5"/>
  <c r="BA179" i="5"/>
  <c r="AZ179" i="5"/>
  <c r="AY179" i="5"/>
  <c r="AW179" i="5"/>
  <c r="AS179" i="5"/>
  <c r="AO179" i="5"/>
  <c r="AQ178" i="5"/>
  <c r="BX178" i="5"/>
  <c r="BY178" i="5"/>
  <c r="CA178" i="5"/>
  <c r="AR178" i="5"/>
  <c r="CB178" i="5"/>
  <c r="AX178" i="5"/>
  <c r="CC178" i="5"/>
  <c r="AT178" i="5"/>
  <c r="CD178" i="5"/>
  <c r="AU178" i="5"/>
  <c r="CE178" i="5"/>
  <c r="CF178" i="5"/>
  <c r="AV178" i="5"/>
  <c r="CJ178" i="5"/>
  <c r="CO178" i="5"/>
  <c r="CK178" i="5"/>
  <c r="CM178" i="5"/>
  <c r="BH178" i="5"/>
  <c r="CN178" i="5"/>
  <c r="BM178" i="5"/>
  <c r="CP178" i="5"/>
  <c r="CQ178" i="5"/>
  <c r="CS178" i="5"/>
  <c r="CU178" i="5"/>
  <c r="BU178" i="5"/>
  <c r="CL178" i="5"/>
  <c r="BG178" i="5"/>
  <c r="CI178" i="5"/>
  <c r="BJ178" i="5"/>
  <c r="CH178" i="5"/>
  <c r="BK178" i="5"/>
  <c r="CG178" i="5"/>
  <c r="BT178" i="5"/>
  <c r="BS178" i="5"/>
  <c r="BR178" i="5"/>
  <c r="BQ178" i="5"/>
  <c r="BP178" i="5"/>
  <c r="BO178" i="5"/>
  <c r="BN178" i="5"/>
  <c r="BL178" i="5"/>
  <c r="BI178" i="5"/>
  <c r="BF178" i="5"/>
  <c r="BE178" i="5"/>
  <c r="BD178" i="5"/>
  <c r="BC178" i="5"/>
  <c r="BB178" i="5"/>
  <c r="BA178" i="5"/>
  <c r="AZ178" i="5"/>
  <c r="AY178" i="5"/>
  <c r="AW178" i="5"/>
  <c r="AS178" i="5"/>
  <c r="AO178" i="5"/>
  <c r="AQ177" i="5"/>
  <c r="BX177" i="5"/>
  <c r="BY177" i="5"/>
  <c r="CA177" i="5"/>
  <c r="AR177" i="5"/>
  <c r="CB177" i="5"/>
  <c r="AX177" i="5"/>
  <c r="CC177" i="5"/>
  <c r="AT177" i="5"/>
  <c r="CD177" i="5"/>
  <c r="AU177" i="5"/>
  <c r="CE177" i="5"/>
  <c r="CF177" i="5"/>
  <c r="AV177" i="5"/>
  <c r="CJ177" i="5"/>
  <c r="CO177" i="5"/>
  <c r="CK177" i="5"/>
  <c r="CM177" i="5"/>
  <c r="BH177" i="5"/>
  <c r="CN177" i="5"/>
  <c r="BM177" i="5"/>
  <c r="CP177" i="5"/>
  <c r="CQ177" i="5"/>
  <c r="CS177" i="5"/>
  <c r="CU177" i="5"/>
  <c r="BU177" i="5"/>
  <c r="CL177" i="5"/>
  <c r="BG177" i="5"/>
  <c r="CI177" i="5"/>
  <c r="BJ177" i="5"/>
  <c r="CH177" i="5"/>
  <c r="BK177" i="5"/>
  <c r="CG177" i="5"/>
  <c r="BT177" i="5"/>
  <c r="BS177" i="5"/>
  <c r="BR177" i="5"/>
  <c r="BQ177" i="5"/>
  <c r="BP177" i="5"/>
  <c r="BO177" i="5"/>
  <c r="BN177" i="5"/>
  <c r="BL177" i="5"/>
  <c r="BI177" i="5"/>
  <c r="BF177" i="5"/>
  <c r="BE177" i="5"/>
  <c r="BD177" i="5"/>
  <c r="BC177" i="5"/>
  <c r="BB177" i="5"/>
  <c r="BA177" i="5"/>
  <c r="AZ177" i="5"/>
  <c r="AY177" i="5"/>
  <c r="AW177" i="5"/>
  <c r="AS177" i="5"/>
  <c r="AO177" i="5"/>
  <c r="AQ176" i="5"/>
  <c r="BX176" i="5"/>
  <c r="BY176" i="5"/>
  <c r="CA176" i="5"/>
  <c r="AR176" i="5"/>
  <c r="CB176" i="5"/>
  <c r="AX176" i="5"/>
  <c r="CC176" i="5"/>
  <c r="AT176" i="5"/>
  <c r="CD176" i="5"/>
  <c r="AU176" i="5"/>
  <c r="CE176" i="5"/>
  <c r="CF176" i="5"/>
  <c r="AV176" i="5"/>
  <c r="CJ176" i="5"/>
  <c r="CO176" i="5"/>
  <c r="CK176" i="5"/>
  <c r="CM176" i="5"/>
  <c r="BH176" i="5"/>
  <c r="CN176" i="5"/>
  <c r="BM176" i="5"/>
  <c r="CP176" i="5"/>
  <c r="CQ176" i="5"/>
  <c r="CS176" i="5"/>
  <c r="CU176" i="5"/>
  <c r="BU176" i="5"/>
  <c r="CL176" i="5"/>
  <c r="BG176" i="5"/>
  <c r="CI176" i="5"/>
  <c r="BJ176" i="5"/>
  <c r="CH176" i="5"/>
  <c r="BK176" i="5"/>
  <c r="CG176" i="5"/>
  <c r="BT176" i="5"/>
  <c r="BS176" i="5"/>
  <c r="BR176" i="5"/>
  <c r="BQ176" i="5"/>
  <c r="BP176" i="5"/>
  <c r="BO176" i="5"/>
  <c r="BN176" i="5"/>
  <c r="BL176" i="5"/>
  <c r="BI176" i="5"/>
  <c r="BF176" i="5"/>
  <c r="BE176" i="5"/>
  <c r="BD176" i="5"/>
  <c r="BC176" i="5"/>
  <c r="BB176" i="5"/>
  <c r="BA176" i="5"/>
  <c r="AZ176" i="5"/>
  <c r="AY176" i="5"/>
  <c r="AW176" i="5"/>
  <c r="AS176" i="5"/>
  <c r="AO176" i="5"/>
  <c r="AQ175" i="5"/>
  <c r="BX175" i="5"/>
  <c r="BY175" i="5"/>
  <c r="CA175" i="5"/>
  <c r="AR175" i="5"/>
  <c r="CB175" i="5"/>
  <c r="AX175" i="5"/>
  <c r="CC175" i="5"/>
  <c r="AT175" i="5"/>
  <c r="CD175" i="5"/>
  <c r="AU175" i="5"/>
  <c r="CE175" i="5"/>
  <c r="CF175" i="5"/>
  <c r="AV175" i="5"/>
  <c r="CJ175" i="5"/>
  <c r="CO175" i="5"/>
  <c r="CK175" i="5"/>
  <c r="CM175" i="5"/>
  <c r="BH175" i="5"/>
  <c r="CN175" i="5"/>
  <c r="BM175" i="5"/>
  <c r="CP175" i="5"/>
  <c r="CQ175" i="5"/>
  <c r="CS175" i="5"/>
  <c r="CU175" i="5"/>
  <c r="BU175" i="5"/>
  <c r="CL175" i="5"/>
  <c r="BG175" i="5"/>
  <c r="CI175" i="5"/>
  <c r="BJ175" i="5"/>
  <c r="CH175" i="5"/>
  <c r="BT175" i="5"/>
  <c r="BS175" i="5"/>
  <c r="BR175" i="5"/>
  <c r="BQ175" i="5"/>
  <c r="BP175" i="5"/>
  <c r="BO175" i="5"/>
  <c r="BN175" i="5"/>
  <c r="BL175" i="5"/>
  <c r="BK175" i="5"/>
  <c r="BI175" i="5"/>
  <c r="BF175" i="5"/>
  <c r="BE175" i="5"/>
  <c r="BD175" i="5"/>
  <c r="BC175" i="5"/>
  <c r="BB175" i="5"/>
  <c r="BA175" i="5"/>
  <c r="AZ175" i="5"/>
  <c r="AY175" i="5"/>
  <c r="AW175" i="5"/>
  <c r="AS175" i="5"/>
  <c r="AO175" i="5"/>
  <c r="AQ174" i="5"/>
  <c r="BX174" i="5"/>
  <c r="BY174" i="5"/>
  <c r="CA174" i="5"/>
  <c r="AR174" i="5"/>
  <c r="CB174" i="5"/>
  <c r="AX174" i="5"/>
  <c r="CC174" i="5"/>
  <c r="AT174" i="5"/>
  <c r="CD174" i="5"/>
  <c r="AU174" i="5"/>
  <c r="CE174" i="5"/>
  <c r="CF174" i="5"/>
  <c r="AV174" i="5"/>
  <c r="CJ174" i="5"/>
  <c r="CO174" i="5"/>
  <c r="CK174" i="5"/>
  <c r="CM174" i="5"/>
  <c r="BH174" i="5"/>
  <c r="CN174" i="5"/>
  <c r="BM174" i="5"/>
  <c r="CP174" i="5"/>
  <c r="CQ174" i="5"/>
  <c r="CS174" i="5"/>
  <c r="CU174" i="5"/>
  <c r="BU174" i="5"/>
  <c r="CL174" i="5"/>
  <c r="BG174" i="5"/>
  <c r="CI174" i="5"/>
  <c r="BJ174" i="5"/>
  <c r="CH174" i="5"/>
  <c r="BK174" i="5"/>
  <c r="CG174" i="5"/>
  <c r="BT174" i="5"/>
  <c r="BS174" i="5"/>
  <c r="BR174" i="5"/>
  <c r="BQ174" i="5"/>
  <c r="BP174" i="5"/>
  <c r="BO174" i="5"/>
  <c r="BN174" i="5"/>
  <c r="BL174" i="5"/>
  <c r="BI174" i="5"/>
  <c r="BF174" i="5"/>
  <c r="BE174" i="5"/>
  <c r="BD174" i="5"/>
  <c r="BC174" i="5"/>
  <c r="BB174" i="5"/>
  <c r="BA174" i="5"/>
  <c r="AZ174" i="5"/>
  <c r="AY174" i="5"/>
  <c r="AW174" i="5"/>
  <c r="AS174" i="5"/>
  <c r="AO174" i="5"/>
  <c r="AQ173" i="5"/>
  <c r="BX173" i="5"/>
  <c r="BY173" i="5"/>
  <c r="CA173" i="5"/>
  <c r="AR173" i="5"/>
  <c r="CB173" i="5"/>
  <c r="AX173" i="5"/>
  <c r="CC173" i="5"/>
  <c r="AT173" i="5"/>
  <c r="CD173" i="5"/>
  <c r="AU173" i="5"/>
  <c r="CE173" i="5"/>
  <c r="CF173" i="5"/>
  <c r="AV173" i="5"/>
  <c r="CJ173" i="5"/>
  <c r="CO173" i="5"/>
  <c r="CK173" i="5"/>
  <c r="CM173" i="5"/>
  <c r="BH173" i="5"/>
  <c r="CN173" i="5"/>
  <c r="BM173" i="5"/>
  <c r="CP173" i="5"/>
  <c r="CQ173" i="5"/>
  <c r="CS173" i="5"/>
  <c r="CU173" i="5"/>
  <c r="BU173" i="5"/>
  <c r="CL173" i="5"/>
  <c r="BG173" i="5"/>
  <c r="CI173" i="5"/>
  <c r="BJ173" i="5"/>
  <c r="CH173" i="5"/>
  <c r="BK173" i="5"/>
  <c r="CG173" i="5"/>
  <c r="BT173" i="5"/>
  <c r="BS173" i="5"/>
  <c r="BR173" i="5"/>
  <c r="BQ173" i="5"/>
  <c r="BP173" i="5"/>
  <c r="BO173" i="5"/>
  <c r="BN173" i="5"/>
  <c r="BL173" i="5"/>
  <c r="BI173" i="5"/>
  <c r="BF173" i="5"/>
  <c r="BE173" i="5"/>
  <c r="BD173" i="5"/>
  <c r="BC173" i="5"/>
  <c r="BB173" i="5"/>
  <c r="BA173" i="5"/>
  <c r="AZ173" i="5"/>
  <c r="AY173" i="5"/>
  <c r="AW173" i="5"/>
  <c r="AS173" i="5"/>
  <c r="AO173" i="5"/>
  <c r="AQ172" i="5"/>
  <c r="BX172" i="5"/>
  <c r="BY172" i="5"/>
  <c r="CA172" i="5"/>
  <c r="AR172" i="5"/>
  <c r="CB172" i="5"/>
  <c r="AX172" i="5"/>
  <c r="CC172" i="5"/>
  <c r="AT172" i="5"/>
  <c r="CD172" i="5"/>
  <c r="AU172" i="5"/>
  <c r="CE172" i="5"/>
  <c r="CF172" i="5"/>
  <c r="AV172" i="5"/>
  <c r="CJ172" i="5"/>
  <c r="CO172" i="5"/>
  <c r="CK172" i="5"/>
  <c r="CM172" i="5"/>
  <c r="BH172" i="5"/>
  <c r="CN172" i="5"/>
  <c r="BM172" i="5"/>
  <c r="CP172" i="5"/>
  <c r="CQ172" i="5"/>
  <c r="CS172" i="5"/>
  <c r="CU172" i="5"/>
  <c r="BU172" i="5"/>
  <c r="CL172" i="5"/>
  <c r="BG172" i="5"/>
  <c r="CI172" i="5"/>
  <c r="BJ172" i="5"/>
  <c r="CH172" i="5"/>
  <c r="BK172" i="5"/>
  <c r="CG172" i="5"/>
  <c r="BT172" i="5"/>
  <c r="BS172" i="5"/>
  <c r="BR172" i="5"/>
  <c r="BQ172" i="5"/>
  <c r="BP172" i="5"/>
  <c r="BO172" i="5"/>
  <c r="BN172" i="5"/>
  <c r="BL172" i="5"/>
  <c r="BI172" i="5"/>
  <c r="BF172" i="5"/>
  <c r="BE172" i="5"/>
  <c r="BD172" i="5"/>
  <c r="BC172" i="5"/>
  <c r="BB172" i="5"/>
  <c r="BA172" i="5"/>
  <c r="AZ172" i="5"/>
  <c r="AY172" i="5"/>
  <c r="AW172" i="5"/>
  <c r="AS172" i="5"/>
  <c r="AO172" i="5"/>
  <c r="AQ171" i="5"/>
  <c r="BX171" i="5"/>
  <c r="BY171" i="5"/>
  <c r="CA171" i="5"/>
  <c r="AR171" i="5"/>
  <c r="CB171" i="5"/>
  <c r="AX171" i="5"/>
  <c r="CC171" i="5"/>
  <c r="AT171" i="5"/>
  <c r="CD171" i="5"/>
  <c r="AU171" i="5"/>
  <c r="CE171" i="5"/>
  <c r="CF171" i="5"/>
  <c r="AV171" i="5"/>
  <c r="CJ171" i="5"/>
  <c r="CO171" i="5"/>
  <c r="CK171" i="5"/>
  <c r="CM171" i="5"/>
  <c r="BH171" i="5"/>
  <c r="CN171" i="5"/>
  <c r="BM171" i="5"/>
  <c r="CP171" i="5"/>
  <c r="CQ171" i="5"/>
  <c r="CS171" i="5"/>
  <c r="CU171" i="5"/>
  <c r="BU171" i="5"/>
  <c r="CL171" i="5"/>
  <c r="BG171" i="5"/>
  <c r="CI171" i="5"/>
  <c r="BJ171" i="5"/>
  <c r="CH171" i="5"/>
  <c r="BK171" i="5"/>
  <c r="CG171" i="5"/>
  <c r="BT171" i="5"/>
  <c r="BS171" i="5"/>
  <c r="BR171" i="5"/>
  <c r="BQ171" i="5"/>
  <c r="BP171" i="5"/>
  <c r="BO171" i="5"/>
  <c r="BN171" i="5"/>
  <c r="BL171" i="5"/>
  <c r="BI171" i="5"/>
  <c r="BF171" i="5"/>
  <c r="BE171" i="5"/>
  <c r="BD171" i="5"/>
  <c r="BC171" i="5"/>
  <c r="BB171" i="5"/>
  <c r="BA171" i="5"/>
  <c r="AZ171" i="5"/>
  <c r="AY171" i="5"/>
  <c r="AW171" i="5"/>
  <c r="AS171" i="5"/>
  <c r="AO171" i="5"/>
  <c r="AQ170" i="5"/>
  <c r="BX170" i="5"/>
  <c r="BY170" i="5"/>
  <c r="CA170" i="5"/>
  <c r="AR170" i="5"/>
  <c r="CB170" i="5"/>
  <c r="AX170" i="5"/>
  <c r="CC170" i="5"/>
  <c r="AT170" i="5"/>
  <c r="CD170" i="5"/>
  <c r="AU170" i="5"/>
  <c r="CE170" i="5"/>
  <c r="CF170" i="5"/>
  <c r="AV170" i="5"/>
  <c r="CJ170" i="5"/>
  <c r="CO170" i="5"/>
  <c r="CK170" i="5"/>
  <c r="CM170" i="5"/>
  <c r="BH170" i="5"/>
  <c r="CN170" i="5"/>
  <c r="BM170" i="5"/>
  <c r="CP170" i="5"/>
  <c r="CQ170" i="5"/>
  <c r="CS170" i="5"/>
  <c r="CU170" i="5"/>
  <c r="BU170" i="5"/>
  <c r="CL170" i="5"/>
  <c r="BG170" i="5"/>
  <c r="CI170" i="5"/>
  <c r="BJ170" i="5"/>
  <c r="CH170" i="5"/>
  <c r="BK170" i="5"/>
  <c r="CG170" i="5"/>
  <c r="BT170" i="5"/>
  <c r="BS170" i="5"/>
  <c r="BR170" i="5"/>
  <c r="BQ170" i="5"/>
  <c r="BP170" i="5"/>
  <c r="BO170" i="5"/>
  <c r="BN170" i="5"/>
  <c r="BL170" i="5"/>
  <c r="BI170" i="5"/>
  <c r="BF170" i="5"/>
  <c r="BE170" i="5"/>
  <c r="BD170" i="5"/>
  <c r="BC170" i="5"/>
  <c r="BB170" i="5"/>
  <c r="BA170" i="5"/>
  <c r="AZ170" i="5"/>
  <c r="AY170" i="5"/>
  <c r="AW170" i="5"/>
  <c r="AS170" i="5"/>
  <c r="AO170" i="5"/>
  <c r="AQ169" i="5"/>
  <c r="BX169" i="5"/>
  <c r="BY169" i="5"/>
  <c r="CA169" i="5"/>
  <c r="AR169" i="5"/>
  <c r="CB169" i="5"/>
  <c r="AX169" i="5"/>
  <c r="CC169" i="5"/>
  <c r="AT169" i="5"/>
  <c r="CD169" i="5"/>
  <c r="AU169" i="5"/>
  <c r="CE169" i="5"/>
  <c r="CF169" i="5"/>
  <c r="AV169" i="5"/>
  <c r="CJ169" i="5"/>
  <c r="CO169" i="5"/>
  <c r="CK169" i="5"/>
  <c r="CM169" i="5"/>
  <c r="BH169" i="5"/>
  <c r="CN169" i="5"/>
  <c r="BM169" i="5"/>
  <c r="CP169" i="5"/>
  <c r="CQ169" i="5"/>
  <c r="CS169" i="5"/>
  <c r="CU169" i="5"/>
  <c r="BU169" i="5"/>
  <c r="CL169" i="5"/>
  <c r="BG169" i="5"/>
  <c r="CI169" i="5"/>
  <c r="BJ169" i="5"/>
  <c r="CH169" i="5"/>
  <c r="BK169" i="5"/>
  <c r="CG169" i="5"/>
  <c r="BT169" i="5"/>
  <c r="BS169" i="5"/>
  <c r="BR169" i="5"/>
  <c r="BQ169" i="5"/>
  <c r="BP169" i="5"/>
  <c r="BO169" i="5"/>
  <c r="BN169" i="5"/>
  <c r="BL169" i="5"/>
  <c r="BI169" i="5"/>
  <c r="BF169" i="5"/>
  <c r="BE169" i="5"/>
  <c r="BD169" i="5"/>
  <c r="BC169" i="5"/>
  <c r="BB169" i="5"/>
  <c r="BA169" i="5"/>
  <c r="AZ169" i="5"/>
  <c r="AY169" i="5"/>
  <c r="AW169" i="5"/>
  <c r="AS169" i="5"/>
  <c r="AO169" i="5"/>
  <c r="AQ168" i="5"/>
  <c r="BX168" i="5"/>
  <c r="BY168" i="5"/>
  <c r="CA168" i="5"/>
  <c r="AR168" i="5"/>
  <c r="CB168" i="5"/>
  <c r="AX168" i="5"/>
  <c r="CC168" i="5"/>
  <c r="AT168" i="5"/>
  <c r="CD168" i="5"/>
  <c r="AU168" i="5"/>
  <c r="CE168" i="5"/>
  <c r="CF168" i="5"/>
  <c r="AV168" i="5"/>
  <c r="CJ168" i="5"/>
  <c r="CO168" i="5"/>
  <c r="CK168" i="5"/>
  <c r="CM168" i="5"/>
  <c r="BH168" i="5"/>
  <c r="CN168" i="5"/>
  <c r="BM168" i="5"/>
  <c r="CP168" i="5"/>
  <c r="CQ168" i="5"/>
  <c r="CS168" i="5"/>
  <c r="CU168" i="5"/>
  <c r="BU168" i="5"/>
  <c r="CL168" i="5"/>
  <c r="BG168" i="5"/>
  <c r="CI168" i="5"/>
  <c r="BJ168" i="5"/>
  <c r="CH168" i="5"/>
  <c r="BK168" i="5"/>
  <c r="CG168" i="5"/>
  <c r="BT168" i="5"/>
  <c r="BS168" i="5"/>
  <c r="BR168" i="5"/>
  <c r="BQ168" i="5"/>
  <c r="BP168" i="5"/>
  <c r="BO168" i="5"/>
  <c r="BN168" i="5"/>
  <c r="BL168" i="5"/>
  <c r="BI168" i="5"/>
  <c r="BF168" i="5"/>
  <c r="BE168" i="5"/>
  <c r="BD168" i="5"/>
  <c r="BC168" i="5"/>
  <c r="BB168" i="5"/>
  <c r="BA168" i="5"/>
  <c r="AZ168" i="5"/>
  <c r="AY168" i="5"/>
  <c r="AW168" i="5"/>
  <c r="AS168" i="5"/>
  <c r="AO168" i="5"/>
  <c r="AQ167" i="5"/>
  <c r="BX167" i="5"/>
  <c r="BY167" i="5"/>
  <c r="CA167" i="5"/>
  <c r="AR167" i="5"/>
  <c r="CB167" i="5"/>
  <c r="AX167" i="5"/>
  <c r="CC167" i="5"/>
  <c r="AT167" i="5"/>
  <c r="CD167" i="5"/>
  <c r="AU167" i="5"/>
  <c r="CE167" i="5"/>
  <c r="CF167" i="5"/>
  <c r="AV167" i="5"/>
  <c r="CJ167" i="5"/>
  <c r="CO167" i="5"/>
  <c r="CK167" i="5"/>
  <c r="CM167" i="5"/>
  <c r="BH167" i="5"/>
  <c r="CN167" i="5"/>
  <c r="BM167" i="5"/>
  <c r="CP167" i="5"/>
  <c r="CQ167" i="5"/>
  <c r="CS167" i="5"/>
  <c r="CU167" i="5"/>
  <c r="BU167" i="5"/>
  <c r="CL167" i="5"/>
  <c r="BG167" i="5"/>
  <c r="CI167" i="5"/>
  <c r="BJ167" i="5"/>
  <c r="CH167" i="5"/>
  <c r="BK167" i="5"/>
  <c r="CG167" i="5"/>
  <c r="BT167" i="5"/>
  <c r="BS167" i="5"/>
  <c r="BR167" i="5"/>
  <c r="BQ167" i="5"/>
  <c r="BP167" i="5"/>
  <c r="BO167" i="5"/>
  <c r="BN167" i="5"/>
  <c r="BL167" i="5"/>
  <c r="BI167" i="5"/>
  <c r="BF167" i="5"/>
  <c r="BE167" i="5"/>
  <c r="BD167" i="5"/>
  <c r="BC167" i="5"/>
  <c r="BB167" i="5"/>
  <c r="BA167" i="5"/>
  <c r="AZ167" i="5"/>
  <c r="AY167" i="5"/>
  <c r="AW167" i="5"/>
  <c r="AS167" i="5"/>
  <c r="AO167" i="5"/>
  <c r="AQ166" i="5"/>
  <c r="BX166" i="5"/>
  <c r="BY166" i="5"/>
  <c r="CA166" i="5"/>
  <c r="AR166" i="5"/>
  <c r="CB166" i="5"/>
  <c r="AX166" i="5"/>
  <c r="CC166" i="5"/>
  <c r="AT166" i="5"/>
  <c r="CD166" i="5"/>
  <c r="AU166" i="5"/>
  <c r="CE166" i="5"/>
  <c r="CF166" i="5"/>
  <c r="AV166" i="5"/>
  <c r="CJ166" i="5"/>
  <c r="CO166" i="5"/>
  <c r="CK166" i="5"/>
  <c r="CM166" i="5"/>
  <c r="BH166" i="5"/>
  <c r="CN166" i="5"/>
  <c r="BM166" i="5"/>
  <c r="CP166" i="5"/>
  <c r="CQ166" i="5"/>
  <c r="CS166" i="5"/>
  <c r="CU166" i="5"/>
  <c r="BU166" i="5"/>
  <c r="CL166" i="5"/>
  <c r="BG166" i="5"/>
  <c r="CI166" i="5"/>
  <c r="BJ166" i="5"/>
  <c r="CH166" i="5"/>
  <c r="BK166" i="5"/>
  <c r="CG166" i="5"/>
  <c r="BT166" i="5"/>
  <c r="BS166" i="5"/>
  <c r="BR166" i="5"/>
  <c r="BQ166" i="5"/>
  <c r="BP166" i="5"/>
  <c r="BO166" i="5"/>
  <c r="BN166" i="5"/>
  <c r="BL166" i="5"/>
  <c r="BI166" i="5"/>
  <c r="BF166" i="5"/>
  <c r="BE166" i="5"/>
  <c r="BD166" i="5"/>
  <c r="BC166" i="5"/>
  <c r="BB166" i="5"/>
  <c r="BA166" i="5"/>
  <c r="AZ166" i="5"/>
  <c r="AY166" i="5"/>
  <c r="AW166" i="5"/>
  <c r="AS166" i="5"/>
  <c r="AO166" i="5"/>
  <c r="AQ165" i="5"/>
  <c r="BX165" i="5"/>
  <c r="BY165" i="5"/>
  <c r="CA165" i="5"/>
  <c r="AR165" i="5"/>
  <c r="CB165" i="5"/>
  <c r="AX165" i="5"/>
  <c r="CC165" i="5"/>
  <c r="AT165" i="5"/>
  <c r="CD165" i="5"/>
  <c r="AU165" i="5"/>
  <c r="CE165" i="5"/>
  <c r="CF165" i="5"/>
  <c r="AV165" i="5"/>
  <c r="CJ165" i="5"/>
  <c r="CO165" i="5"/>
  <c r="CK165" i="5"/>
  <c r="CM165" i="5"/>
  <c r="BH165" i="5"/>
  <c r="CN165" i="5"/>
  <c r="BM165" i="5"/>
  <c r="CP165" i="5"/>
  <c r="CQ165" i="5"/>
  <c r="CS165" i="5"/>
  <c r="CU165" i="5"/>
  <c r="BU165" i="5"/>
  <c r="CL165" i="5"/>
  <c r="BG165" i="5"/>
  <c r="CI165" i="5"/>
  <c r="BJ165" i="5"/>
  <c r="CH165" i="5"/>
  <c r="BK165" i="5"/>
  <c r="CG165" i="5"/>
  <c r="BT165" i="5"/>
  <c r="BS165" i="5"/>
  <c r="BR165" i="5"/>
  <c r="BQ165" i="5"/>
  <c r="BP165" i="5"/>
  <c r="BO165" i="5"/>
  <c r="BN165" i="5"/>
  <c r="BL165" i="5"/>
  <c r="BI165" i="5"/>
  <c r="BF165" i="5"/>
  <c r="BE165" i="5"/>
  <c r="BD165" i="5"/>
  <c r="BC165" i="5"/>
  <c r="BB165" i="5"/>
  <c r="BA165" i="5"/>
  <c r="AZ165" i="5"/>
  <c r="AY165" i="5"/>
  <c r="AW165" i="5"/>
  <c r="AS165" i="5"/>
  <c r="AO165" i="5"/>
  <c r="AQ164" i="5"/>
  <c r="BX164" i="5"/>
  <c r="BY164" i="5"/>
  <c r="CA164" i="5"/>
  <c r="AR164" i="5"/>
  <c r="CB164" i="5"/>
  <c r="AX164" i="5"/>
  <c r="CC164" i="5"/>
  <c r="AT164" i="5"/>
  <c r="CD164" i="5"/>
  <c r="AU164" i="5"/>
  <c r="CE164" i="5"/>
  <c r="CF164" i="5"/>
  <c r="CO164" i="5"/>
  <c r="CK164" i="5"/>
  <c r="CM164" i="5"/>
  <c r="BH164" i="5"/>
  <c r="CN164" i="5"/>
  <c r="BM164" i="5"/>
  <c r="CP164" i="5"/>
  <c r="CQ164" i="5"/>
  <c r="CS164" i="5"/>
  <c r="CU164" i="5"/>
  <c r="BU164" i="5"/>
  <c r="CL164" i="5"/>
  <c r="BG164" i="5"/>
  <c r="CI164" i="5"/>
  <c r="BJ164" i="5"/>
  <c r="CH164" i="5"/>
  <c r="BK164" i="5"/>
  <c r="CG164" i="5"/>
  <c r="BT164" i="5"/>
  <c r="BS164" i="5"/>
  <c r="BR164" i="5"/>
  <c r="BQ164" i="5"/>
  <c r="BP164" i="5"/>
  <c r="BO164" i="5"/>
  <c r="BN164" i="5"/>
  <c r="BL164" i="5"/>
  <c r="BI164" i="5"/>
  <c r="BF164" i="5"/>
  <c r="BE164" i="5"/>
  <c r="BD164" i="5"/>
  <c r="BC164" i="5"/>
  <c r="BB164" i="5"/>
  <c r="BA164" i="5"/>
  <c r="AZ164" i="5"/>
  <c r="AY164" i="5"/>
  <c r="AW164" i="5"/>
  <c r="AV164" i="5"/>
  <c r="AS164" i="5"/>
  <c r="AO164" i="5"/>
  <c r="AQ163" i="5"/>
  <c r="BX163" i="5"/>
  <c r="BY163" i="5"/>
  <c r="CA163" i="5"/>
  <c r="AR163" i="5"/>
  <c r="CB163" i="5"/>
  <c r="AX163" i="5"/>
  <c r="CC163" i="5"/>
  <c r="AT163" i="5"/>
  <c r="CD163" i="5"/>
  <c r="AU163" i="5"/>
  <c r="CE163" i="5"/>
  <c r="CF163" i="5"/>
  <c r="AV163" i="5"/>
  <c r="CJ163" i="5"/>
  <c r="CO163" i="5"/>
  <c r="CK163" i="5"/>
  <c r="CM163" i="5"/>
  <c r="BM163" i="5"/>
  <c r="CP163" i="5"/>
  <c r="CQ163" i="5"/>
  <c r="CS163" i="5"/>
  <c r="CU163" i="5"/>
  <c r="BU163" i="5"/>
  <c r="CL163" i="5"/>
  <c r="BG163" i="5"/>
  <c r="CI163" i="5"/>
  <c r="BJ163" i="5"/>
  <c r="CH163" i="5"/>
  <c r="BK163" i="5"/>
  <c r="CG163" i="5"/>
  <c r="BT163" i="5"/>
  <c r="BS163" i="5"/>
  <c r="BR163" i="5"/>
  <c r="BQ163" i="5"/>
  <c r="BP163" i="5"/>
  <c r="BO163" i="5"/>
  <c r="BN163" i="5"/>
  <c r="BL163" i="5"/>
  <c r="BI163" i="5"/>
  <c r="BH163" i="5"/>
  <c r="BF163" i="5"/>
  <c r="BE163" i="5"/>
  <c r="BD163" i="5"/>
  <c r="BC163" i="5"/>
  <c r="BB163" i="5"/>
  <c r="BA163" i="5"/>
  <c r="AZ163" i="5"/>
  <c r="AY163" i="5"/>
  <c r="AW163" i="5"/>
  <c r="AS163" i="5"/>
  <c r="AO163" i="5"/>
  <c r="AQ162" i="5"/>
  <c r="BX162" i="5"/>
  <c r="BY162" i="5"/>
  <c r="CA162" i="5"/>
  <c r="AR162" i="5"/>
  <c r="CB162" i="5"/>
  <c r="AX162" i="5"/>
  <c r="CC162" i="5"/>
  <c r="AT162" i="5"/>
  <c r="CD162" i="5"/>
  <c r="AU162" i="5"/>
  <c r="CE162" i="5"/>
  <c r="CF162" i="5"/>
  <c r="AV162" i="5"/>
  <c r="CJ162" i="5"/>
  <c r="CO162" i="5"/>
  <c r="CK162" i="5"/>
  <c r="CM162" i="5"/>
  <c r="BH162" i="5"/>
  <c r="CN162" i="5"/>
  <c r="BM162" i="5"/>
  <c r="CP162" i="5"/>
  <c r="CQ162" i="5"/>
  <c r="CS162" i="5"/>
  <c r="CU162" i="5"/>
  <c r="BU162" i="5"/>
  <c r="CL162" i="5"/>
  <c r="BG162" i="5"/>
  <c r="CI162" i="5"/>
  <c r="BJ162" i="5"/>
  <c r="CH162" i="5"/>
  <c r="BK162" i="5"/>
  <c r="CG162" i="5"/>
  <c r="BT162" i="5"/>
  <c r="BS162" i="5"/>
  <c r="BR162" i="5"/>
  <c r="BQ162" i="5"/>
  <c r="BP162" i="5"/>
  <c r="BO162" i="5"/>
  <c r="BN162" i="5"/>
  <c r="BL162" i="5"/>
  <c r="BI162" i="5"/>
  <c r="BF162" i="5"/>
  <c r="BE162" i="5"/>
  <c r="BD162" i="5"/>
  <c r="BC162" i="5"/>
  <c r="BB162" i="5"/>
  <c r="BA162" i="5"/>
  <c r="AZ162" i="5"/>
  <c r="AY162" i="5"/>
  <c r="AW162" i="5"/>
  <c r="AS162" i="5"/>
  <c r="AO162" i="5"/>
  <c r="AQ161" i="5"/>
  <c r="BX161" i="5"/>
  <c r="BY161" i="5"/>
  <c r="CA161" i="5"/>
  <c r="AR161" i="5"/>
  <c r="CB161" i="5"/>
  <c r="AX161" i="5"/>
  <c r="CC161" i="5"/>
  <c r="AT161" i="5"/>
  <c r="CD161" i="5"/>
  <c r="AU161" i="5"/>
  <c r="CE161" i="5"/>
  <c r="CF161" i="5"/>
  <c r="AV161" i="5"/>
  <c r="CJ161" i="5"/>
  <c r="CO161" i="5"/>
  <c r="CK161" i="5"/>
  <c r="CM161" i="5"/>
  <c r="BM161" i="5"/>
  <c r="CP161" i="5"/>
  <c r="CQ161" i="5"/>
  <c r="CS161" i="5"/>
  <c r="CU161" i="5"/>
  <c r="BU161" i="5"/>
  <c r="CL161" i="5"/>
  <c r="BG161" i="5"/>
  <c r="CI161" i="5"/>
  <c r="BJ161" i="5"/>
  <c r="CH161" i="5"/>
  <c r="BK161" i="5"/>
  <c r="CG161" i="5"/>
  <c r="BT161" i="5"/>
  <c r="BS161" i="5"/>
  <c r="BR161" i="5"/>
  <c r="BQ161" i="5"/>
  <c r="BP161" i="5"/>
  <c r="BO161" i="5"/>
  <c r="BN161" i="5"/>
  <c r="BL161" i="5"/>
  <c r="BI161" i="5"/>
  <c r="BH161" i="5"/>
  <c r="BF161" i="5"/>
  <c r="BE161" i="5"/>
  <c r="BD161" i="5"/>
  <c r="BC161" i="5"/>
  <c r="BB161" i="5"/>
  <c r="BA161" i="5"/>
  <c r="AZ161" i="5"/>
  <c r="AY161" i="5"/>
  <c r="AW161" i="5"/>
  <c r="AS161" i="5"/>
  <c r="AO161" i="5"/>
  <c r="AQ160" i="5"/>
  <c r="BX160" i="5"/>
  <c r="BY160" i="5"/>
  <c r="CA160" i="5"/>
  <c r="AR160" i="5"/>
  <c r="CB160" i="5"/>
  <c r="AX160" i="5"/>
  <c r="CC160" i="5"/>
  <c r="AT160" i="5"/>
  <c r="CD160" i="5"/>
  <c r="AU160" i="5"/>
  <c r="CE160" i="5"/>
  <c r="CF160" i="5"/>
  <c r="AV160" i="5"/>
  <c r="CJ160" i="5"/>
  <c r="CO160" i="5"/>
  <c r="CK160" i="5"/>
  <c r="CM160" i="5"/>
  <c r="BH160" i="5"/>
  <c r="CN160" i="5"/>
  <c r="BM160" i="5"/>
  <c r="CP160" i="5"/>
  <c r="CQ160" i="5"/>
  <c r="CS160" i="5"/>
  <c r="CU160" i="5"/>
  <c r="BU160" i="5"/>
  <c r="CL160" i="5"/>
  <c r="BG160" i="5"/>
  <c r="CI160" i="5"/>
  <c r="BJ160" i="5"/>
  <c r="CH160" i="5"/>
  <c r="BK160" i="5"/>
  <c r="CG160" i="5"/>
  <c r="BT160" i="5"/>
  <c r="BS160" i="5"/>
  <c r="BR160" i="5"/>
  <c r="BQ160" i="5"/>
  <c r="BP160" i="5"/>
  <c r="BO160" i="5"/>
  <c r="BN160" i="5"/>
  <c r="BL160" i="5"/>
  <c r="BI160" i="5"/>
  <c r="BF160" i="5"/>
  <c r="BE160" i="5"/>
  <c r="BD160" i="5"/>
  <c r="BC160" i="5"/>
  <c r="BB160" i="5"/>
  <c r="BA160" i="5"/>
  <c r="AZ160" i="5"/>
  <c r="AY160" i="5"/>
  <c r="AW160" i="5"/>
  <c r="AS160" i="5"/>
  <c r="AO160" i="5"/>
  <c r="AQ159" i="5"/>
  <c r="BX159" i="5"/>
  <c r="BY159" i="5"/>
  <c r="CA159" i="5"/>
  <c r="AR159" i="5"/>
  <c r="CB159" i="5"/>
  <c r="AX159" i="5"/>
  <c r="CC159" i="5"/>
  <c r="AT159" i="5"/>
  <c r="CD159" i="5"/>
  <c r="AU159" i="5"/>
  <c r="CE159" i="5"/>
  <c r="CF159" i="5"/>
  <c r="AV159" i="5"/>
  <c r="CJ159" i="5"/>
  <c r="CO159" i="5"/>
  <c r="CK159" i="5"/>
  <c r="CM159" i="5"/>
  <c r="BH159" i="5"/>
  <c r="CN159" i="5"/>
  <c r="BM159" i="5"/>
  <c r="CP159" i="5"/>
  <c r="CQ159" i="5"/>
  <c r="CS159" i="5"/>
  <c r="CU159" i="5"/>
  <c r="BU159" i="5"/>
  <c r="CL159" i="5"/>
  <c r="BG159" i="5"/>
  <c r="CI159" i="5"/>
  <c r="BJ159" i="5"/>
  <c r="CH159" i="5"/>
  <c r="BK159" i="5"/>
  <c r="CG159" i="5"/>
  <c r="BT159" i="5"/>
  <c r="BS159" i="5"/>
  <c r="BR159" i="5"/>
  <c r="BQ159" i="5"/>
  <c r="BP159" i="5"/>
  <c r="BO159" i="5"/>
  <c r="BN159" i="5"/>
  <c r="BL159" i="5"/>
  <c r="BI159" i="5"/>
  <c r="BF159" i="5"/>
  <c r="BE159" i="5"/>
  <c r="BD159" i="5"/>
  <c r="BC159" i="5"/>
  <c r="BB159" i="5"/>
  <c r="BA159" i="5"/>
  <c r="AZ159" i="5"/>
  <c r="AY159" i="5"/>
  <c r="AW159" i="5"/>
  <c r="AS159" i="5"/>
  <c r="AO159" i="5"/>
  <c r="AQ158" i="5"/>
  <c r="BX158" i="5"/>
  <c r="BY158" i="5"/>
  <c r="CA158" i="5"/>
  <c r="AR158" i="5"/>
  <c r="CB158" i="5"/>
  <c r="AX158" i="5"/>
  <c r="CC158" i="5"/>
  <c r="AT158" i="5"/>
  <c r="CD158" i="5"/>
  <c r="AU158" i="5"/>
  <c r="CE158" i="5"/>
  <c r="CF158" i="5"/>
  <c r="AV158" i="5"/>
  <c r="CJ158" i="5"/>
  <c r="CO158" i="5"/>
  <c r="CK158" i="5"/>
  <c r="CM158" i="5"/>
  <c r="BH158" i="5"/>
  <c r="CN158" i="5"/>
  <c r="BM158" i="5"/>
  <c r="CP158" i="5"/>
  <c r="CQ158" i="5"/>
  <c r="CS158" i="5"/>
  <c r="CU158" i="5"/>
  <c r="BU158" i="5"/>
  <c r="CL158" i="5"/>
  <c r="BG158" i="5"/>
  <c r="CI158" i="5"/>
  <c r="BJ158" i="5"/>
  <c r="CH158" i="5"/>
  <c r="BK158" i="5"/>
  <c r="CG158" i="5"/>
  <c r="BT158" i="5"/>
  <c r="BS158" i="5"/>
  <c r="BR158" i="5"/>
  <c r="BQ158" i="5"/>
  <c r="BP158" i="5"/>
  <c r="BO158" i="5"/>
  <c r="BN158" i="5"/>
  <c r="BL158" i="5"/>
  <c r="BI158" i="5"/>
  <c r="BF158" i="5"/>
  <c r="BE158" i="5"/>
  <c r="BD158" i="5"/>
  <c r="BC158" i="5"/>
  <c r="BB158" i="5"/>
  <c r="BA158" i="5"/>
  <c r="AZ158" i="5"/>
  <c r="AY158" i="5"/>
  <c r="AW158" i="5"/>
  <c r="AS158" i="5"/>
  <c r="AO158" i="5"/>
  <c r="AQ157" i="5"/>
  <c r="BX157" i="5"/>
  <c r="BY157" i="5"/>
  <c r="CA157" i="5"/>
  <c r="AR157" i="5"/>
  <c r="CB157" i="5"/>
  <c r="AX157" i="5"/>
  <c r="CC157" i="5"/>
  <c r="AT157" i="5"/>
  <c r="CD157" i="5"/>
  <c r="AU157" i="5"/>
  <c r="CE157" i="5"/>
  <c r="CF157" i="5"/>
  <c r="CO157" i="5"/>
  <c r="CK157" i="5"/>
  <c r="CM157" i="5"/>
  <c r="BH157" i="5"/>
  <c r="CN157" i="5"/>
  <c r="BM157" i="5"/>
  <c r="CP157" i="5"/>
  <c r="CQ157" i="5"/>
  <c r="CS157" i="5"/>
  <c r="CU157" i="5"/>
  <c r="BU157" i="5"/>
  <c r="CL157" i="5"/>
  <c r="BG157" i="5"/>
  <c r="CI157" i="5"/>
  <c r="BJ157" i="5"/>
  <c r="CH157" i="5"/>
  <c r="BK157" i="5"/>
  <c r="CG157" i="5"/>
  <c r="BT157" i="5"/>
  <c r="BS157" i="5"/>
  <c r="BR157" i="5"/>
  <c r="BQ157" i="5"/>
  <c r="BP157" i="5"/>
  <c r="BO157" i="5"/>
  <c r="BN157" i="5"/>
  <c r="BL157" i="5"/>
  <c r="BI157" i="5"/>
  <c r="BF157" i="5"/>
  <c r="BE157" i="5"/>
  <c r="BD157" i="5"/>
  <c r="BC157" i="5"/>
  <c r="BB157" i="5"/>
  <c r="BA157" i="5"/>
  <c r="AZ157" i="5"/>
  <c r="AY157" i="5"/>
  <c r="AW157" i="5"/>
  <c r="AV157" i="5"/>
  <c r="AS157" i="5"/>
  <c r="AO157" i="5"/>
  <c r="AQ156" i="5"/>
  <c r="BX156" i="5"/>
  <c r="BY156" i="5"/>
  <c r="CA156" i="5"/>
  <c r="AR156" i="5"/>
  <c r="CB156" i="5"/>
  <c r="AX156" i="5"/>
  <c r="CC156" i="5"/>
  <c r="AT156" i="5"/>
  <c r="CD156" i="5"/>
  <c r="AU156" i="5"/>
  <c r="CE156" i="5"/>
  <c r="CF156" i="5"/>
  <c r="CO156" i="5"/>
  <c r="CK156" i="5"/>
  <c r="CM156" i="5"/>
  <c r="BH156" i="5"/>
  <c r="CN156" i="5"/>
  <c r="BM156" i="5"/>
  <c r="CP156" i="5"/>
  <c r="CQ156" i="5"/>
  <c r="CS156" i="5"/>
  <c r="CU156" i="5"/>
  <c r="BU156" i="5"/>
  <c r="CL156" i="5"/>
  <c r="BG156" i="5"/>
  <c r="CI156" i="5"/>
  <c r="BJ156" i="5"/>
  <c r="CH156" i="5"/>
  <c r="BK156" i="5"/>
  <c r="CG156" i="5"/>
  <c r="BT156" i="5"/>
  <c r="BS156" i="5"/>
  <c r="BR156" i="5"/>
  <c r="BQ156" i="5"/>
  <c r="BP156" i="5"/>
  <c r="BO156" i="5"/>
  <c r="BN156" i="5"/>
  <c r="BL156" i="5"/>
  <c r="BI156" i="5"/>
  <c r="BF156" i="5"/>
  <c r="BE156" i="5"/>
  <c r="BD156" i="5"/>
  <c r="BC156" i="5"/>
  <c r="BB156" i="5"/>
  <c r="BA156" i="5"/>
  <c r="AZ156" i="5"/>
  <c r="AY156" i="5"/>
  <c r="AW156" i="5"/>
  <c r="AV156" i="5"/>
  <c r="AS156" i="5"/>
  <c r="AO156" i="5"/>
  <c r="AQ155" i="5"/>
  <c r="BX155" i="5"/>
  <c r="BY155" i="5"/>
  <c r="CA155" i="5"/>
  <c r="AR155" i="5"/>
  <c r="CB155" i="5"/>
  <c r="AW155" i="5"/>
  <c r="CC155" i="5"/>
  <c r="AT155" i="5"/>
  <c r="CD155" i="5"/>
  <c r="AU155" i="5"/>
  <c r="CE155" i="5"/>
  <c r="CF155" i="5"/>
  <c r="CO155" i="5"/>
  <c r="CK155" i="5"/>
  <c r="CM155" i="5"/>
  <c r="BH155" i="5"/>
  <c r="CN155" i="5"/>
  <c r="BM155" i="5"/>
  <c r="CP155" i="5"/>
  <c r="CQ155" i="5"/>
  <c r="CS155" i="5"/>
  <c r="CU155" i="5"/>
  <c r="BU155" i="5"/>
  <c r="CL155" i="5"/>
  <c r="BG155" i="5"/>
  <c r="CI155" i="5"/>
  <c r="BJ155" i="5"/>
  <c r="CH155" i="5"/>
  <c r="BK155" i="5"/>
  <c r="CG155" i="5"/>
  <c r="BT155" i="5"/>
  <c r="BS155" i="5"/>
  <c r="BR155" i="5"/>
  <c r="BQ155" i="5"/>
  <c r="BP155" i="5"/>
  <c r="BO155" i="5"/>
  <c r="BN155" i="5"/>
  <c r="BL155" i="5"/>
  <c r="BI155" i="5"/>
  <c r="BF155" i="5"/>
  <c r="BE155" i="5"/>
  <c r="BD155" i="5"/>
  <c r="BC155" i="5"/>
  <c r="BB155" i="5"/>
  <c r="BA155" i="5"/>
  <c r="AZ155" i="5"/>
  <c r="AY155" i="5"/>
  <c r="AX155" i="5"/>
  <c r="AV155" i="5"/>
  <c r="AS155" i="5"/>
  <c r="AO155" i="5"/>
  <c r="AQ154" i="5"/>
  <c r="BX154" i="5"/>
  <c r="BY154" i="5"/>
  <c r="CA154" i="5"/>
  <c r="AR154" i="5"/>
  <c r="CB154" i="5"/>
  <c r="AT154" i="5"/>
  <c r="CD154" i="5"/>
  <c r="AU154" i="5"/>
  <c r="CE154" i="5"/>
  <c r="CF154" i="5"/>
  <c r="AV154" i="5"/>
  <c r="CJ154" i="5"/>
  <c r="CO154" i="5"/>
  <c r="CK154" i="5"/>
  <c r="CM154" i="5"/>
  <c r="BH154" i="5"/>
  <c r="CN154" i="5"/>
  <c r="BM154" i="5"/>
  <c r="CP154" i="5"/>
  <c r="CQ154" i="5"/>
  <c r="CS154" i="5"/>
  <c r="CU154" i="5"/>
  <c r="BU154" i="5"/>
  <c r="CL154" i="5"/>
  <c r="BG154" i="5"/>
  <c r="CI154" i="5"/>
  <c r="BJ154" i="5"/>
  <c r="CH154" i="5"/>
  <c r="BK154" i="5"/>
  <c r="CG154" i="5"/>
  <c r="BT154" i="5"/>
  <c r="BS154" i="5"/>
  <c r="BR154" i="5"/>
  <c r="BQ154" i="5"/>
  <c r="BP154" i="5"/>
  <c r="BO154" i="5"/>
  <c r="BN154" i="5"/>
  <c r="BL154" i="5"/>
  <c r="BI154" i="5"/>
  <c r="BF154" i="5"/>
  <c r="BE154" i="5"/>
  <c r="BD154" i="5"/>
  <c r="BC154" i="5"/>
  <c r="BB154" i="5"/>
  <c r="BA154" i="5"/>
  <c r="AZ154" i="5"/>
  <c r="AY154" i="5"/>
  <c r="AX154" i="5"/>
  <c r="AW154" i="5"/>
  <c r="AS154" i="5"/>
  <c r="AO154" i="5"/>
  <c r="AQ153" i="5"/>
  <c r="BX153" i="5"/>
  <c r="BY153" i="5"/>
  <c r="CA153" i="5"/>
  <c r="AR153" i="5"/>
  <c r="CB153" i="5"/>
  <c r="AW153" i="5"/>
  <c r="CC153" i="5"/>
  <c r="AT153" i="5"/>
  <c r="CD153" i="5"/>
  <c r="AU153" i="5"/>
  <c r="CE153" i="5"/>
  <c r="CF153" i="5"/>
  <c r="CO153" i="5"/>
  <c r="CK153" i="5"/>
  <c r="CM153" i="5"/>
  <c r="BH153" i="5"/>
  <c r="CN153" i="5"/>
  <c r="BM153" i="5"/>
  <c r="CP153" i="5"/>
  <c r="CQ153" i="5"/>
  <c r="CS153" i="5"/>
  <c r="CU153" i="5"/>
  <c r="BU153" i="5"/>
  <c r="CL153" i="5"/>
  <c r="BG153" i="5"/>
  <c r="CI153" i="5"/>
  <c r="BJ153" i="5"/>
  <c r="CH153" i="5"/>
  <c r="BK153" i="5"/>
  <c r="CG153" i="5"/>
  <c r="BT153" i="5"/>
  <c r="BS153" i="5"/>
  <c r="BR153" i="5"/>
  <c r="BQ153" i="5"/>
  <c r="BP153" i="5"/>
  <c r="BO153" i="5"/>
  <c r="BN153" i="5"/>
  <c r="BL153" i="5"/>
  <c r="BI153" i="5"/>
  <c r="BF153" i="5"/>
  <c r="BE153" i="5"/>
  <c r="BD153" i="5"/>
  <c r="BC153" i="5"/>
  <c r="BB153" i="5"/>
  <c r="BA153" i="5"/>
  <c r="AZ153" i="5"/>
  <c r="AY153" i="5"/>
  <c r="AX153" i="5"/>
  <c r="AV153" i="5"/>
  <c r="AS153" i="5"/>
  <c r="AO153" i="5"/>
  <c r="AQ152" i="5"/>
  <c r="BX152" i="5"/>
  <c r="BY152" i="5"/>
  <c r="CA152" i="5"/>
  <c r="AR152" i="5"/>
  <c r="CB152" i="5"/>
  <c r="AW152" i="5"/>
  <c r="CC152" i="5"/>
  <c r="AT152" i="5"/>
  <c r="CD152" i="5"/>
  <c r="AU152" i="5"/>
  <c r="CE152" i="5"/>
  <c r="CF152" i="5"/>
  <c r="CO152" i="5"/>
  <c r="CK152" i="5"/>
  <c r="CM152" i="5"/>
  <c r="BH152" i="5"/>
  <c r="CN152" i="5"/>
  <c r="BM152" i="5"/>
  <c r="CP152" i="5"/>
  <c r="CQ152" i="5"/>
  <c r="CS152" i="5"/>
  <c r="CU152" i="5"/>
  <c r="BU152" i="5"/>
  <c r="CL152" i="5"/>
  <c r="BG152" i="5"/>
  <c r="CI152" i="5"/>
  <c r="BJ152" i="5"/>
  <c r="CH152" i="5"/>
  <c r="BK152" i="5"/>
  <c r="CG152" i="5"/>
  <c r="BT152" i="5"/>
  <c r="BS152" i="5"/>
  <c r="BR152" i="5"/>
  <c r="BQ152" i="5"/>
  <c r="BP152" i="5"/>
  <c r="BO152" i="5"/>
  <c r="BN152" i="5"/>
  <c r="BL152" i="5"/>
  <c r="BI152" i="5"/>
  <c r="BF152" i="5"/>
  <c r="BE152" i="5"/>
  <c r="BD152" i="5"/>
  <c r="BC152" i="5"/>
  <c r="BB152" i="5"/>
  <c r="BA152" i="5"/>
  <c r="AZ152" i="5"/>
  <c r="AY152" i="5"/>
  <c r="AX152" i="5"/>
  <c r="AV152" i="5"/>
  <c r="AS152" i="5"/>
  <c r="AO152" i="5"/>
  <c r="AQ151" i="5"/>
  <c r="BX151" i="5"/>
  <c r="BY151" i="5"/>
  <c r="CA151" i="5"/>
  <c r="AR151" i="5"/>
  <c r="CB151" i="5"/>
  <c r="AT151" i="5"/>
  <c r="CD151" i="5"/>
  <c r="AU151" i="5"/>
  <c r="CE151" i="5"/>
  <c r="CF151" i="5"/>
  <c r="CO151" i="5"/>
  <c r="CK151" i="5"/>
  <c r="CM151" i="5"/>
  <c r="BH151" i="5"/>
  <c r="CN151" i="5"/>
  <c r="BM151" i="5"/>
  <c r="CP151" i="5"/>
  <c r="CQ151" i="5"/>
  <c r="CS151" i="5"/>
  <c r="CU151" i="5"/>
  <c r="BU151" i="5"/>
  <c r="CL151" i="5"/>
  <c r="BG151" i="5"/>
  <c r="CI151" i="5"/>
  <c r="BJ151" i="5"/>
  <c r="CH151" i="5"/>
  <c r="BK151" i="5"/>
  <c r="CG151" i="5"/>
  <c r="BT151" i="5"/>
  <c r="BS151" i="5"/>
  <c r="BR151" i="5"/>
  <c r="BQ151" i="5"/>
  <c r="BP151" i="5"/>
  <c r="BO151" i="5"/>
  <c r="BN151" i="5"/>
  <c r="BL151" i="5"/>
  <c r="BI151" i="5"/>
  <c r="BF151" i="5"/>
  <c r="BE151" i="5"/>
  <c r="BD151" i="5"/>
  <c r="BC151" i="5"/>
  <c r="BB151" i="5"/>
  <c r="BA151" i="5"/>
  <c r="AZ151" i="5"/>
  <c r="AY151" i="5"/>
  <c r="AX151" i="5"/>
  <c r="AW151" i="5"/>
  <c r="AV151" i="5"/>
  <c r="AS151" i="5"/>
  <c r="AO151" i="5"/>
  <c r="AQ150" i="5"/>
  <c r="BX150" i="5"/>
  <c r="BY150" i="5"/>
  <c r="CA150" i="5"/>
  <c r="AR150" i="5"/>
  <c r="CB150" i="5"/>
  <c r="AW150" i="5"/>
  <c r="CC150" i="5"/>
  <c r="AT150" i="5"/>
  <c r="CD150" i="5"/>
  <c r="AU150" i="5"/>
  <c r="CE150" i="5"/>
  <c r="CF150" i="5"/>
  <c r="CO150" i="5"/>
  <c r="CK150" i="5"/>
  <c r="CM150" i="5"/>
  <c r="BH150" i="5"/>
  <c r="CN150" i="5"/>
  <c r="BM150" i="5"/>
  <c r="CP150" i="5"/>
  <c r="CQ150" i="5"/>
  <c r="CS150" i="5"/>
  <c r="CU150" i="5"/>
  <c r="BU150" i="5"/>
  <c r="CL150" i="5"/>
  <c r="BG150" i="5"/>
  <c r="CI150" i="5"/>
  <c r="BJ150" i="5"/>
  <c r="CH150" i="5"/>
  <c r="BK150" i="5"/>
  <c r="CG150" i="5"/>
  <c r="BT150" i="5"/>
  <c r="BS150" i="5"/>
  <c r="BR150" i="5"/>
  <c r="BQ150" i="5"/>
  <c r="BP150" i="5"/>
  <c r="BO150" i="5"/>
  <c r="BN150" i="5"/>
  <c r="BL150" i="5"/>
  <c r="BI150" i="5"/>
  <c r="BF150" i="5"/>
  <c r="BE150" i="5"/>
  <c r="BD150" i="5"/>
  <c r="BC150" i="5"/>
  <c r="BB150" i="5"/>
  <c r="BA150" i="5"/>
  <c r="AZ150" i="5"/>
  <c r="AY150" i="5"/>
  <c r="AX150" i="5"/>
  <c r="AV150" i="5"/>
  <c r="AS150" i="5"/>
  <c r="AO150" i="5"/>
  <c r="AQ149" i="5"/>
  <c r="BX149" i="5"/>
  <c r="BY149" i="5"/>
  <c r="CA149" i="5"/>
  <c r="AR149" i="5"/>
  <c r="CB149" i="5"/>
  <c r="AW149" i="5"/>
  <c r="CC149" i="5"/>
  <c r="AT149" i="5"/>
  <c r="CD149" i="5"/>
  <c r="AU149" i="5"/>
  <c r="CE149" i="5"/>
  <c r="CF149" i="5"/>
  <c r="AV149" i="5"/>
  <c r="CJ149" i="5"/>
  <c r="CO149" i="5"/>
  <c r="CK149" i="5"/>
  <c r="CM149" i="5"/>
  <c r="BH149" i="5"/>
  <c r="CN149" i="5"/>
  <c r="BM149" i="5"/>
  <c r="CP149" i="5"/>
  <c r="CQ149" i="5"/>
  <c r="CS149" i="5"/>
  <c r="CU149" i="5"/>
  <c r="BU149" i="5"/>
  <c r="CL149" i="5"/>
  <c r="BG149" i="5"/>
  <c r="CI149" i="5"/>
  <c r="BJ149" i="5"/>
  <c r="CH149" i="5"/>
  <c r="BK149" i="5"/>
  <c r="CG149" i="5"/>
  <c r="BT149" i="5"/>
  <c r="BS149" i="5"/>
  <c r="BR149" i="5"/>
  <c r="BQ149" i="5"/>
  <c r="BP149" i="5"/>
  <c r="BO149" i="5"/>
  <c r="BN149" i="5"/>
  <c r="BL149" i="5"/>
  <c r="BI149" i="5"/>
  <c r="BF149" i="5"/>
  <c r="BE149" i="5"/>
  <c r="BD149" i="5"/>
  <c r="BC149" i="5"/>
  <c r="BB149" i="5"/>
  <c r="BA149" i="5"/>
  <c r="AZ149" i="5"/>
  <c r="AY149" i="5"/>
  <c r="AX149" i="5"/>
  <c r="AS149" i="5"/>
  <c r="AO149" i="5"/>
  <c r="AQ148" i="5"/>
  <c r="BX148" i="5"/>
  <c r="BY148" i="5"/>
  <c r="CA148" i="5"/>
  <c r="AR148" i="5"/>
  <c r="CB148" i="5"/>
  <c r="AW148" i="5"/>
  <c r="CC148" i="5"/>
  <c r="AT148" i="5"/>
  <c r="CD148" i="5"/>
  <c r="AU148" i="5"/>
  <c r="CE148" i="5"/>
  <c r="CF148" i="5"/>
  <c r="AV148" i="5"/>
  <c r="CJ148" i="5"/>
  <c r="CO148" i="5"/>
  <c r="CK148" i="5"/>
  <c r="CM148" i="5"/>
  <c r="BH148" i="5"/>
  <c r="CN148" i="5"/>
  <c r="BM148" i="5"/>
  <c r="CP148" i="5"/>
  <c r="CQ148" i="5"/>
  <c r="CS148" i="5"/>
  <c r="CU148" i="5"/>
  <c r="BU148" i="5"/>
  <c r="CL148" i="5"/>
  <c r="BG148" i="5"/>
  <c r="CI148" i="5"/>
  <c r="BJ148" i="5"/>
  <c r="CH148" i="5"/>
  <c r="BK148" i="5"/>
  <c r="CG148" i="5"/>
  <c r="BT148" i="5"/>
  <c r="BS148" i="5"/>
  <c r="BR148" i="5"/>
  <c r="BQ148" i="5"/>
  <c r="BP148" i="5"/>
  <c r="BO148" i="5"/>
  <c r="BN148" i="5"/>
  <c r="BL148" i="5"/>
  <c r="BI148" i="5"/>
  <c r="BF148" i="5"/>
  <c r="BE148" i="5"/>
  <c r="BD148" i="5"/>
  <c r="BC148" i="5"/>
  <c r="BB148" i="5"/>
  <c r="BA148" i="5"/>
  <c r="AZ148" i="5"/>
  <c r="AY148" i="5"/>
  <c r="AX148" i="5"/>
  <c r="AS148" i="5"/>
  <c r="AO148" i="5"/>
  <c r="AQ147" i="5"/>
  <c r="BX147" i="5"/>
  <c r="BY147" i="5"/>
  <c r="CA147" i="5"/>
  <c r="AR147" i="5"/>
  <c r="CB147" i="5"/>
  <c r="AW147" i="5"/>
  <c r="CC147" i="5"/>
  <c r="AT147" i="5"/>
  <c r="CD147" i="5"/>
  <c r="AU147" i="5"/>
  <c r="CE147" i="5"/>
  <c r="CF147" i="5"/>
  <c r="CO147" i="5"/>
  <c r="CK147" i="5"/>
  <c r="CM147" i="5"/>
  <c r="BH147" i="5"/>
  <c r="CN147" i="5"/>
  <c r="BM147" i="5"/>
  <c r="CP147" i="5"/>
  <c r="CQ147" i="5"/>
  <c r="CS147" i="5"/>
  <c r="CU147" i="5"/>
  <c r="BU147" i="5"/>
  <c r="CL147" i="5"/>
  <c r="BG147" i="5"/>
  <c r="CI147" i="5"/>
  <c r="BJ147" i="5"/>
  <c r="CH147" i="5"/>
  <c r="BK147" i="5"/>
  <c r="CG147" i="5"/>
  <c r="BT147" i="5"/>
  <c r="BS147" i="5"/>
  <c r="BR147" i="5"/>
  <c r="BQ147" i="5"/>
  <c r="BP147" i="5"/>
  <c r="BO147" i="5"/>
  <c r="BN147" i="5"/>
  <c r="BL147" i="5"/>
  <c r="BI147" i="5"/>
  <c r="BF147" i="5"/>
  <c r="BE147" i="5"/>
  <c r="BD147" i="5"/>
  <c r="BC147" i="5"/>
  <c r="BB147" i="5"/>
  <c r="BA147" i="5"/>
  <c r="AZ147" i="5"/>
  <c r="AY147" i="5"/>
  <c r="AX147" i="5"/>
  <c r="AV147" i="5"/>
  <c r="AS147" i="5"/>
  <c r="AO147" i="5"/>
  <c r="AQ146" i="5"/>
  <c r="BX146" i="5"/>
  <c r="BY146" i="5"/>
  <c r="CA146" i="5"/>
  <c r="AR146" i="5"/>
  <c r="CB146" i="5"/>
  <c r="AW146" i="5"/>
  <c r="CC146" i="5"/>
  <c r="AT146" i="5"/>
  <c r="CD146" i="5"/>
  <c r="AU146" i="5"/>
  <c r="CE146" i="5"/>
  <c r="CF146" i="5"/>
  <c r="AV146" i="5"/>
  <c r="CJ146" i="5"/>
  <c r="CO146" i="5"/>
  <c r="CK146" i="5"/>
  <c r="CM146" i="5"/>
  <c r="BH146" i="5"/>
  <c r="CN146" i="5"/>
  <c r="BM146" i="5"/>
  <c r="CP146" i="5"/>
  <c r="CQ146" i="5"/>
  <c r="CS146" i="5"/>
  <c r="CU146" i="5"/>
  <c r="BU146" i="5"/>
  <c r="CL146" i="5"/>
  <c r="BG146" i="5"/>
  <c r="CI146" i="5"/>
  <c r="BJ146" i="5"/>
  <c r="CH146" i="5"/>
  <c r="BK146" i="5"/>
  <c r="CG146" i="5"/>
  <c r="BT146" i="5"/>
  <c r="BS146" i="5"/>
  <c r="BR146" i="5"/>
  <c r="BQ146" i="5"/>
  <c r="BP146" i="5"/>
  <c r="BO146" i="5"/>
  <c r="BN146" i="5"/>
  <c r="BL146" i="5"/>
  <c r="BI146" i="5"/>
  <c r="BF146" i="5"/>
  <c r="BE146" i="5"/>
  <c r="BD146" i="5"/>
  <c r="BC146" i="5"/>
  <c r="BB146" i="5"/>
  <c r="BA146" i="5"/>
  <c r="AZ146" i="5"/>
  <c r="AY146" i="5"/>
  <c r="AX146" i="5"/>
  <c r="AS146" i="5"/>
  <c r="AO146" i="5"/>
  <c r="AQ145" i="5"/>
  <c r="BX145" i="5"/>
  <c r="BY145" i="5"/>
  <c r="CA145" i="5"/>
  <c r="AR145" i="5"/>
  <c r="CB145" i="5"/>
  <c r="AW145" i="5"/>
  <c r="CC145" i="5"/>
  <c r="AT145" i="5"/>
  <c r="CD145" i="5"/>
  <c r="AU145" i="5"/>
  <c r="CE145" i="5"/>
  <c r="CF145" i="5"/>
  <c r="AV145" i="5"/>
  <c r="CJ145" i="5"/>
  <c r="CO145" i="5"/>
  <c r="CK145" i="5"/>
  <c r="CM145" i="5"/>
  <c r="BH145" i="5"/>
  <c r="CN145" i="5"/>
  <c r="BM145" i="5"/>
  <c r="CP145" i="5"/>
  <c r="CQ145" i="5"/>
  <c r="CS145" i="5"/>
  <c r="CU145" i="5"/>
  <c r="BU145" i="5"/>
  <c r="CL145" i="5"/>
  <c r="BG145" i="5"/>
  <c r="CI145" i="5"/>
  <c r="BJ145" i="5"/>
  <c r="CH145" i="5"/>
  <c r="BK145" i="5"/>
  <c r="CG145" i="5"/>
  <c r="BT145" i="5"/>
  <c r="BS145" i="5"/>
  <c r="BR145" i="5"/>
  <c r="BQ145" i="5"/>
  <c r="BP145" i="5"/>
  <c r="BO145" i="5"/>
  <c r="BN145" i="5"/>
  <c r="BL145" i="5"/>
  <c r="BI145" i="5"/>
  <c r="BF145" i="5"/>
  <c r="BE145" i="5"/>
  <c r="BD145" i="5"/>
  <c r="BC145" i="5"/>
  <c r="BB145" i="5"/>
  <c r="BA145" i="5"/>
  <c r="AZ145" i="5"/>
  <c r="AY145" i="5"/>
  <c r="AX145" i="5"/>
  <c r="AS145" i="5"/>
  <c r="AO145" i="5"/>
  <c r="AQ144" i="5"/>
  <c r="BX144" i="5"/>
  <c r="BY144" i="5"/>
  <c r="CA144" i="5"/>
  <c r="AR144" i="5"/>
  <c r="CB144" i="5"/>
  <c r="AW144" i="5"/>
  <c r="CC144" i="5"/>
  <c r="AT144" i="5"/>
  <c r="CD144" i="5"/>
  <c r="AU144" i="5"/>
  <c r="CE144" i="5"/>
  <c r="CF144" i="5"/>
  <c r="CO144" i="5"/>
  <c r="CK144" i="5"/>
  <c r="CM144" i="5"/>
  <c r="BH144" i="5"/>
  <c r="CN144" i="5"/>
  <c r="BM144" i="5"/>
  <c r="CP144" i="5"/>
  <c r="CQ144" i="5"/>
  <c r="CS144" i="5"/>
  <c r="CU144" i="5"/>
  <c r="BU144" i="5"/>
  <c r="CL144" i="5"/>
  <c r="BG144" i="5"/>
  <c r="CI144" i="5"/>
  <c r="BJ144" i="5"/>
  <c r="CH144" i="5"/>
  <c r="BK144" i="5"/>
  <c r="CG144" i="5"/>
  <c r="BT144" i="5"/>
  <c r="BS144" i="5"/>
  <c r="BR144" i="5"/>
  <c r="BQ144" i="5"/>
  <c r="BP144" i="5"/>
  <c r="BO144" i="5"/>
  <c r="BN144" i="5"/>
  <c r="BL144" i="5"/>
  <c r="BI144" i="5"/>
  <c r="BF144" i="5"/>
  <c r="BE144" i="5"/>
  <c r="BD144" i="5"/>
  <c r="BC144" i="5"/>
  <c r="BB144" i="5"/>
  <c r="BA144" i="5"/>
  <c r="AZ144" i="5"/>
  <c r="AY144" i="5"/>
  <c r="AX144" i="5"/>
  <c r="AV144" i="5"/>
  <c r="AS144" i="5"/>
  <c r="AO144" i="5"/>
  <c r="AQ143" i="5"/>
  <c r="BX143" i="5"/>
  <c r="BY143" i="5"/>
  <c r="CA143" i="5"/>
  <c r="AR143" i="5"/>
  <c r="CB143" i="5"/>
  <c r="AW143" i="5"/>
  <c r="CC143" i="5"/>
  <c r="AT143" i="5"/>
  <c r="CD143" i="5"/>
  <c r="AU143" i="5"/>
  <c r="CE143" i="5"/>
  <c r="CF143" i="5"/>
  <c r="CO143" i="5"/>
  <c r="CK143" i="5"/>
  <c r="CM143" i="5"/>
  <c r="BH143" i="5"/>
  <c r="CN143" i="5"/>
  <c r="BM143" i="5"/>
  <c r="CP143" i="5"/>
  <c r="CQ143" i="5"/>
  <c r="CS143" i="5"/>
  <c r="CU143" i="5"/>
  <c r="BU143" i="5"/>
  <c r="CL143" i="5"/>
  <c r="BG143" i="5"/>
  <c r="CI143" i="5"/>
  <c r="BJ143" i="5"/>
  <c r="CH143" i="5"/>
  <c r="BK143" i="5"/>
  <c r="CG143" i="5"/>
  <c r="BT143" i="5"/>
  <c r="BS143" i="5"/>
  <c r="BR143" i="5"/>
  <c r="BQ143" i="5"/>
  <c r="BP143" i="5"/>
  <c r="BO143" i="5"/>
  <c r="BN143" i="5"/>
  <c r="BL143" i="5"/>
  <c r="BI143" i="5"/>
  <c r="BF143" i="5"/>
  <c r="BE143" i="5"/>
  <c r="BD143" i="5"/>
  <c r="BC143" i="5"/>
  <c r="BB143" i="5"/>
  <c r="BA143" i="5"/>
  <c r="AZ143" i="5"/>
  <c r="AY143" i="5"/>
  <c r="AX143" i="5"/>
  <c r="AV143" i="5"/>
  <c r="AS143" i="5"/>
  <c r="AO143" i="5"/>
  <c r="AQ142" i="5"/>
  <c r="BX142" i="5"/>
  <c r="BY142" i="5"/>
  <c r="CA142" i="5"/>
  <c r="AR142" i="5"/>
  <c r="CB142" i="5"/>
  <c r="AW142" i="5"/>
  <c r="CC142" i="5"/>
  <c r="AT142" i="5"/>
  <c r="CD142" i="5"/>
  <c r="AU142" i="5"/>
  <c r="CE142" i="5"/>
  <c r="CF142" i="5"/>
  <c r="CO142" i="5"/>
  <c r="CK142" i="5"/>
  <c r="CM142" i="5"/>
  <c r="BH142" i="5"/>
  <c r="CN142" i="5"/>
  <c r="BM142" i="5"/>
  <c r="CP142" i="5"/>
  <c r="CQ142" i="5"/>
  <c r="CS142" i="5"/>
  <c r="CU142" i="5"/>
  <c r="BU142" i="5"/>
  <c r="CL142" i="5"/>
  <c r="BG142" i="5"/>
  <c r="CI142" i="5"/>
  <c r="BJ142" i="5"/>
  <c r="CH142" i="5"/>
  <c r="BK142" i="5"/>
  <c r="CG142" i="5"/>
  <c r="BT142" i="5"/>
  <c r="BS142" i="5"/>
  <c r="BR142" i="5"/>
  <c r="BQ142" i="5"/>
  <c r="BP142" i="5"/>
  <c r="BO142" i="5"/>
  <c r="BN142" i="5"/>
  <c r="BL142" i="5"/>
  <c r="BI142" i="5"/>
  <c r="BF142" i="5"/>
  <c r="BE142" i="5"/>
  <c r="BD142" i="5"/>
  <c r="BC142" i="5"/>
  <c r="BB142" i="5"/>
  <c r="BA142" i="5"/>
  <c r="AZ142" i="5"/>
  <c r="AY142" i="5"/>
  <c r="AX142" i="5"/>
  <c r="AV142" i="5"/>
  <c r="AS142" i="5"/>
  <c r="AO142" i="5"/>
  <c r="AQ141" i="5"/>
  <c r="BX141" i="5"/>
  <c r="BY141" i="5"/>
  <c r="CA141" i="5"/>
  <c r="AR141" i="5"/>
  <c r="CB141" i="5"/>
  <c r="AW141" i="5"/>
  <c r="CC141" i="5"/>
  <c r="AT141" i="5"/>
  <c r="CD141" i="5"/>
  <c r="AU141" i="5"/>
  <c r="CE141" i="5"/>
  <c r="CF141" i="5"/>
  <c r="CO141" i="5"/>
  <c r="CK141" i="5"/>
  <c r="CM141" i="5"/>
  <c r="BH141" i="5"/>
  <c r="CN141" i="5"/>
  <c r="BM141" i="5"/>
  <c r="CP141" i="5"/>
  <c r="CQ141" i="5"/>
  <c r="CS141" i="5"/>
  <c r="CU141" i="5"/>
  <c r="BU141" i="5"/>
  <c r="CL141" i="5"/>
  <c r="BG141" i="5"/>
  <c r="CI141" i="5"/>
  <c r="BJ141" i="5"/>
  <c r="CH141" i="5"/>
  <c r="BK141" i="5"/>
  <c r="CG141" i="5"/>
  <c r="BT141" i="5"/>
  <c r="BS141" i="5"/>
  <c r="BR141" i="5"/>
  <c r="BQ141" i="5"/>
  <c r="BP141" i="5"/>
  <c r="BO141" i="5"/>
  <c r="BN141" i="5"/>
  <c r="BL141" i="5"/>
  <c r="BI141" i="5"/>
  <c r="BF141" i="5"/>
  <c r="BE141" i="5"/>
  <c r="BD141" i="5"/>
  <c r="BC141" i="5"/>
  <c r="BB141" i="5"/>
  <c r="BA141" i="5"/>
  <c r="AZ141" i="5"/>
  <c r="AY141" i="5"/>
  <c r="AX141" i="5"/>
  <c r="AV141" i="5"/>
  <c r="AS141" i="5"/>
  <c r="AO141" i="5"/>
  <c r="AQ140" i="5"/>
  <c r="BX140" i="5"/>
  <c r="BY140" i="5"/>
  <c r="CA140" i="5"/>
  <c r="AR140" i="5"/>
  <c r="CB140" i="5"/>
  <c r="AW140" i="5"/>
  <c r="CC140" i="5"/>
  <c r="AT140" i="5"/>
  <c r="CD140" i="5"/>
  <c r="AU140" i="5"/>
  <c r="CE140" i="5"/>
  <c r="CF140" i="5"/>
  <c r="CO140" i="5"/>
  <c r="CK140" i="5"/>
  <c r="CM140" i="5"/>
  <c r="BH140" i="5"/>
  <c r="CN140" i="5"/>
  <c r="BM140" i="5"/>
  <c r="CP140" i="5"/>
  <c r="CQ140" i="5"/>
  <c r="CS140" i="5"/>
  <c r="CU140" i="5"/>
  <c r="BU140" i="5"/>
  <c r="CL140" i="5"/>
  <c r="BG140" i="5"/>
  <c r="CI140" i="5"/>
  <c r="BJ140" i="5"/>
  <c r="CH140" i="5"/>
  <c r="BK140" i="5"/>
  <c r="CG140" i="5"/>
  <c r="BT140" i="5"/>
  <c r="BS140" i="5"/>
  <c r="BR140" i="5"/>
  <c r="BQ140" i="5"/>
  <c r="BP140" i="5"/>
  <c r="BO140" i="5"/>
  <c r="BN140" i="5"/>
  <c r="BL140" i="5"/>
  <c r="BI140" i="5"/>
  <c r="BF140" i="5"/>
  <c r="BE140" i="5"/>
  <c r="BD140" i="5"/>
  <c r="BC140" i="5"/>
  <c r="BB140" i="5"/>
  <c r="BA140" i="5"/>
  <c r="AZ140" i="5"/>
  <c r="AY140" i="5"/>
  <c r="AX140" i="5"/>
  <c r="AV140" i="5"/>
  <c r="AS140" i="5"/>
  <c r="AO140" i="5"/>
  <c r="AQ139" i="5"/>
  <c r="BX139" i="5"/>
  <c r="BY139" i="5"/>
  <c r="CA139" i="5"/>
  <c r="AR139" i="5"/>
  <c r="CB139" i="5"/>
  <c r="AW139" i="5"/>
  <c r="CC139" i="5"/>
  <c r="AT139" i="5"/>
  <c r="CD139" i="5"/>
  <c r="AU139" i="5"/>
  <c r="CE139" i="5"/>
  <c r="CF139" i="5"/>
  <c r="CO139" i="5"/>
  <c r="CK139" i="5"/>
  <c r="CM139" i="5"/>
  <c r="BH139" i="5"/>
  <c r="CN139" i="5"/>
  <c r="BM139" i="5"/>
  <c r="CP139" i="5"/>
  <c r="CQ139" i="5"/>
  <c r="CS139" i="5"/>
  <c r="CU139" i="5"/>
  <c r="BU139" i="5"/>
  <c r="CL139" i="5"/>
  <c r="BG139" i="5"/>
  <c r="CI139" i="5"/>
  <c r="BJ139" i="5"/>
  <c r="CH139" i="5"/>
  <c r="BK139" i="5"/>
  <c r="CG139" i="5"/>
  <c r="BT139" i="5"/>
  <c r="BS139" i="5"/>
  <c r="BR139" i="5"/>
  <c r="BQ139" i="5"/>
  <c r="BP139" i="5"/>
  <c r="BO139" i="5"/>
  <c r="BN139" i="5"/>
  <c r="BL139" i="5"/>
  <c r="BI139" i="5"/>
  <c r="BF139" i="5"/>
  <c r="BE139" i="5"/>
  <c r="BD139" i="5"/>
  <c r="BC139" i="5"/>
  <c r="BB139" i="5"/>
  <c r="BA139" i="5"/>
  <c r="AZ139" i="5"/>
  <c r="AY139" i="5"/>
  <c r="AX139" i="5"/>
  <c r="AV139" i="5"/>
  <c r="AS139" i="5"/>
  <c r="AO139" i="5"/>
  <c r="AQ138" i="5"/>
  <c r="BX138" i="5"/>
  <c r="BY138" i="5"/>
  <c r="CA138" i="5"/>
  <c r="AR138" i="5"/>
  <c r="CB138" i="5"/>
  <c r="AW138" i="5"/>
  <c r="CC138" i="5"/>
  <c r="AT138" i="5"/>
  <c r="CD138" i="5"/>
  <c r="AU138" i="5"/>
  <c r="CE138" i="5"/>
  <c r="CF138" i="5"/>
  <c r="CO138" i="5"/>
  <c r="CK138" i="5"/>
  <c r="CM138" i="5"/>
  <c r="BH138" i="5"/>
  <c r="CN138" i="5"/>
  <c r="BM138" i="5"/>
  <c r="CP138" i="5"/>
  <c r="CQ138" i="5"/>
  <c r="CS138" i="5"/>
  <c r="CU138" i="5"/>
  <c r="BU138" i="5"/>
  <c r="CL138" i="5"/>
  <c r="BG138" i="5"/>
  <c r="CI138" i="5"/>
  <c r="BJ138" i="5"/>
  <c r="CH138" i="5"/>
  <c r="BK138" i="5"/>
  <c r="CG138" i="5"/>
  <c r="BT138" i="5"/>
  <c r="BS138" i="5"/>
  <c r="BR138" i="5"/>
  <c r="BQ138" i="5"/>
  <c r="BP138" i="5"/>
  <c r="BO138" i="5"/>
  <c r="BN138" i="5"/>
  <c r="BL138" i="5"/>
  <c r="BI138" i="5"/>
  <c r="BF138" i="5"/>
  <c r="BE138" i="5"/>
  <c r="BD138" i="5"/>
  <c r="BC138" i="5"/>
  <c r="BB138" i="5"/>
  <c r="BA138" i="5"/>
  <c r="AZ138" i="5"/>
  <c r="AY138" i="5"/>
  <c r="AX138" i="5"/>
  <c r="AV138" i="5"/>
  <c r="AS138" i="5"/>
  <c r="AO138" i="5"/>
  <c r="AQ137" i="5"/>
  <c r="BX137" i="5"/>
  <c r="BY137" i="5"/>
  <c r="CA137" i="5"/>
  <c r="AR137" i="5"/>
  <c r="CB137" i="5"/>
  <c r="AW137" i="5"/>
  <c r="CC137" i="5"/>
  <c r="AT137" i="5"/>
  <c r="CD137" i="5"/>
  <c r="AU137" i="5"/>
  <c r="CE137" i="5"/>
  <c r="CF137" i="5"/>
  <c r="AV137" i="5"/>
  <c r="CJ137" i="5"/>
  <c r="CO137" i="5"/>
  <c r="CK137" i="5"/>
  <c r="CM137" i="5"/>
  <c r="BH137" i="5"/>
  <c r="CN137" i="5"/>
  <c r="BM137" i="5"/>
  <c r="CP137" i="5"/>
  <c r="CQ137" i="5"/>
  <c r="CS137" i="5"/>
  <c r="CU137" i="5"/>
  <c r="BU137" i="5"/>
  <c r="CL137" i="5"/>
  <c r="BG137" i="5"/>
  <c r="CI137" i="5"/>
  <c r="BJ137" i="5"/>
  <c r="CH137" i="5"/>
  <c r="BK137" i="5"/>
  <c r="CG137" i="5"/>
  <c r="BT137" i="5"/>
  <c r="BS137" i="5"/>
  <c r="BR137" i="5"/>
  <c r="BQ137" i="5"/>
  <c r="BP137" i="5"/>
  <c r="BO137" i="5"/>
  <c r="BN137" i="5"/>
  <c r="BL137" i="5"/>
  <c r="BI137" i="5"/>
  <c r="BF137" i="5"/>
  <c r="BE137" i="5"/>
  <c r="BD137" i="5"/>
  <c r="BC137" i="5"/>
  <c r="BB137" i="5"/>
  <c r="BA137" i="5"/>
  <c r="AZ137" i="5"/>
  <c r="AY137" i="5"/>
  <c r="AX137" i="5"/>
  <c r="AS137" i="5"/>
  <c r="AO137" i="5"/>
  <c r="AQ136" i="5"/>
  <c r="BX136" i="5"/>
  <c r="BY136" i="5"/>
  <c r="CA136" i="5"/>
  <c r="AR136" i="5"/>
  <c r="CB136" i="5"/>
  <c r="AW136" i="5"/>
  <c r="CC136" i="5"/>
  <c r="AT136" i="5"/>
  <c r="CD136" i="5"/>
  <c r="AU36" i="5"/>
  <c r="CE36" i="5"/>
  <c r="CE136" i="5"/>
  <c r="CF136" i="5"/>
  <c r="CO136" i="5"/>
  <c r="CK136" i="5"/>
  <c r="CM136" i="5"/>
  <c r="BH136" i="5"/>
  <c r="CN136" i="5"/>
  <c r="BM136" i="5"/>
  <c r="CP136" i="5"/>
  <c r="CQ136" i="5"/>
  <c r="CS136" i="5"/>
  <c r="CU136" i="5"/>
  <c r="BU136" i="5"/>
  <c r="CL136" i="5"/>
  <c r="BG136" i="5"/>
  <c r="CI136" i="5"/>
  <c r="BJ136" i="5"/>
  <c r="CH136" i="5"/>
  <c r="BK136" i="5"/>
  <c r="CG136" i="5"/>
  <c r="BT136" i="5"/>
  <c r="BS136" i="5"/>
  <c r="BR136" i="5"/>
  <c r="BQ136" i="5"/>
  <c r="BP136" i="5"/>
  <c r="BO136" i="5"/>
  <c r="BN136" i="5"/>
  <c r="BL136" i="5"/>
  <c r="BI136" i="5"/>
  <c r="BF136" i="5"/>
  <c r="BE136" i="5"/>
  <c r="BD136" i="5"/>
  <c r="BC136" i="5"/>
  <c r="BB136" i="5"/>
  <c r="BA136" i="5"/>
  <c r="AZ136" i="5"/>
  <c r="AY136" i="5"/>
  <c r="AX136" i="5"/>
  <c r="AV136" i="5"/>
  <c r="AU136" i="5"/>
  <c r="AS136" i="5"/>
  <c r="AO136" i="5"/>
  <c r="AQ135" i="5"/>
  <c r="BX135" i="5"/>
  <c r="BY135" i="5"/>
  <c r="CA135" i="5"/>
  <c r="AR135" i="5"/>
  <c r="CB135" i="5"/>
  <c r="AW135" i="5"/>
  <c r="CC135" i="5"/>
  <c r="AT135" i="5"/>
  <c r="CD135" i="5"/>
  <c r="CE135" i="5"/>
  <c r="CF135" i="5"/>
  <c r="CO135" i="5"/>
  <c r="CK135" i="5"/>
  <c r="CM135" i="5"/>
  <c r="BM135" i="5"/>
  <c r="CP135" i="5"/>
  <c r="CQ135" i="5"/>
  <c r="CS135" i="5"/>
  <c r="CU135" i="5"/>
  <c r="BU135" i="5"/>
  <c r="CL135" i="5"/>
  <c r="BG135" i="5"/>
  <c r="CI135" i="5"/>
  <c r="BJ135" i="5"/>
  <c r="CH135" i="5"/>
  <c r="BK135" i="5"/>
  <c r="CG135" i="5"/>
  <c r="BT135" i="5"/>
  <c r="BS135" i="5"/>
  <c r="BR135" i="5"/>
  <c r="BQ135" i="5"/>
  <c r="BP135" i="5"/>
  <c r="BO135" i="5"/>
  <c r="BN135" i="5"/>
  <c r="BL135" i="5"/>
  <c r="BI135" i="5"/>
  <c r="BH135" i="5"/>
  <c r="BF135" i="5"/>
  <c r="BE135" i="5"/>
  <c r="BD135" i="5"/>
  <c r="BC135" i="5"/>
  <c r="BB135" i="5"/>
  <c r="BA135" i="5"/>
  <c r="AZ135" i="5"/>
  <c r="AY135" i="5"/>
  <c r="AX135" i="5"/>
  <c r="AV135" i="5"/>
  <c r="AU135" i="5"/>
  <c r="AS135" i="5"/>
  <c r="AO135" i="5"/>
  <c r="AQ134" i="5"/>
  <c r="BX134" i="5"/>
  <c r="BY134" i="5"/>
  <c r="CA134" i="5"/>
  <c r="AR134" i="5"/>
  <c r="CB134" i="5"/>
  <c r="AW134" i="5"/>
  <c r="CC134" i="5"/>
  <c r="AT134" i="5"/>
  <c r="CD134" i="5"/>
  <c r="CE134" i="5"/>
  <c r="CF134" i="5"/>
  <c r="CO134" i="5"/>
  <c r="CK134" i="5"/>
  <c r="CM134" i="5"/>
  <c r="BH134" i="5"/>
  <c r="CN134" i="5"/>
  <c r="BM134" i="5"/>
  <c r="CP134" i="5"/>
  <c r="CQ134" i="5"/>
  <c r="CS134" i="5"/>
  <c r="CU134" i="5"/>
  <c r="BU134" i="5"/>
  <c r="CL134" i="5"/>
  <c r="BG134" i="5"/>
  <c r="CI134" i="5"/>
  <c r="BJ134" i="5"/>
  <c r="CH134" i="5"/>
  <c r="BK134" i="5"/>
  <c r="CG134" i="5"/>
  <c r="BT134" i="5"/>
  <c r="BS134" i="5"/>
  <c r="BR134" i="5"/>
  <c r="BQ134" i="5"/>
  <c r="BP134" i="5"/>
  <c r="BO134" i="5"/>
  <c r="BN134" i="5"/>
  <c r="BL134" i="5"/>
  <c r="BI134" i="5"/>
  <c r="BF134" i="5"/>
  <c r="BE134" i="5"/>
  <c r="BD134" i="5"/>
  <c r="BC134" i="5"/>
  <c r="BB134" i="5"/>
  <c r="BA134" i="5"/>
  <c r="AZ134" i="5"/>
  <c r="AY134" i="5"/>
  <c r="AX134" i="5"/>
  <c r="AV134" i="5"/>
  <c r="AU134" i="5"/>
  <c r="AS134" i="5"/>
  <c r="AO134" i="5"/>
  <c r="AQ133" i="5"/>
  <c r="BX133" i="5"/>
  <c r="BY133" i="5"/>
  <c r="CA133" i="5"/>
  <c r="AR133" i="5"/>
  <c r="CB133" i="5"/>
  <c r="AW133" i="5"/>
  <c r="CC133" i="5"/>
  <c r="AT133" i="5"/>
  <c r="CD133" i="5"/>
  <c r="CE133" i="5"/>
  <c r="CF133" i="5"/>
  <c r="CO133" i="5"/>
  <c r="CK133" i="5"/>
  <c r="CM133" i="5"/>
  <c r="BH133" i="5"/>
  <c r="CN133" i="5"/>
  <c r="BM133" i="5"/>
  <c r="CP133" i="5"/>
  <c r="CQ133" i="5"/>
  <c r="CS133" i="5"/>
  <c r="CU133" i="5"/>
  <c r="BU133" i="5"/>
  <c r="CL133" i="5"/>
  <c r="BG133" i="5"/>
  <c r="CI133" i="5"/>
  <c r="BJ133" i="5"/>
  <c r="CH133" i="5"/>
  <c r="BK133" i="5"/>
  <c r="CG133" i="5"/>
  <c r="BT133" i="5"/>
  <c r="BS133" i="5"/>
  <c r="BR133" i="5"/>
  <c r="BQ133" i="5"/>
  <c r="BP133" i="5"/>
  <c r="BO133" i="5"/>
  <c r="BN133" i="5"/>
  <c r="BL133" i="5"/>
  <c r="BI133" i="5"/>
  <c r="BF133" i="5"/>
  <c r="BE133" i="5"/>
  <c r="BD133" i="5"/>
  <c r="BC133" i="5"/>
  <c r="BB133" i="5"/>
  <c r="BA133" i="5"/>
  <c r="AZ133" i="5"/>
  <c r="AY133" i="5"/>
  <c r="AX133" i="5"/>
  <c r="AV133" i="5"/>
  <c r="AU133" i="5"/>
  <c r="AS133" i="5"/>
  <c r="AO133" i="5"/>
  <c r="AQ132" i="5"/>
  <c r="BX132" i="5"/>
  <c r="BY132" i="5"/>
  <c r="CA132" i="5"/>
  <c r="AR132" i="5"/>
  <c r="CB132" i="5"/>
  <c r="AW132" i="5"/>
  <c r="CC132" i="5"/>
  <c r="AT132" i="5"/>
  <c r="CD132" i="5"/>
  <c r="CE132" i="5"/>
  <c r="CF132" i="5"/>
  <c r="CO132" i="5"/>
  <c r="CK132" i="5"/>
  <c r="CM132" i="5"/>
  <c r="BH132" i="5"/>
  <c r="CN132" i="5"/>
  <c r="BM132" i="5"/>
  <c r="CP132" i="5"/>
  <c r="CQ132" i="5"/>
  <c r="CS132" i="5"/>
  <c r="CU132" i="5"/>
  <c r="BU132" i="5"/>
  <c r="CL132" i="5"/>
  <c r="BG132" i="5"/>
  <c r="CI132" i="5"/>
  <c r="BJ132" i="5"/>
  <c r="CH132" i="5"/>
  <c r="BK132" i="5"/>
  <c r="CG132" i="5"/>
  <c r="BT132" i="5"/>
  <c r="BS132" i="5"/>
  <c r="BR132" i="5"/>
  <c r="BQ132" i="5"/>
  <c r="BP132" i="5"/>
  <c r="BO132" i="5"/>
  <c r="BN132" i="5"/>
  <c r="BL132" i="5"/>
  <c r="BI132" i="5"/>
  <c r="BF132" i="5"/>
  <c r="BE132" i="5"/>
  <c r="BD132" i="5"/>
  <c r="BC132" i="5"/>
  <c r="BB132" i="5"/>
  <c r="BA132" i="5"/>
  <c r="AZ132" i="5"/>
  <c r="AY132" i="5"/>
  <c r="AX132" i="5"/>
  <c r="AV132" i="5"/>
  <c r="AU132" i="5"/>
  <c r="AS132" i="5"/>
  <c r="AO132" i="5"/>
  <c r="AQ131" i="5"/>
  <c r="BX131" i="5"/>
  <c r="BY131" i="5"/>
  <c r="CA131" i="5"/>
  <c r="AR131" i="5"/>
  <c r="CB131" i="5"/>
  <c r="AW131" i="5"/>
  <c r="CC131" i="5"/>
  <c r="AT131" i="5"/>
  <c r="CD131" i="5"/>
  <c r="CE131" i="5"/>
  <c r="CF131" i="5"/>
  <c r="CO131" i="5"/>
  <c r="CK131" i="5"/>
  <c r="CM131" i="5"/>
  <c r="BH131" i="5"/>
  <c r="CN131" i="5"/>
  <c r="BM131" i="5"/>
  <c r="CP131" i="5"/>
  <c r="CQ131" i="5"/>
  <c r="CS131" i="5"/>
  <c r="CU131" i="5"/>
  <c r="BU131" i="5"/>
  <c r="CL131" i="5"/>
  <c r="BG131" i="5"/>
  <c r="CI131" i="5"/>
  <c r="BJ131" i="5"/>
  <c r="CH131" i="5"/>
  <c r="BK131" i="5"/>
  <c r="CG131" i="5"/>
  <c r="BT131" i="5"/>
  <c r="BS131" i="5"/>
  <c r="BR131" i="5"/>
  <c r="BQ131" i="5"/>
  <c r="BP131" i="5"/>
  <c r="BO131" i="5"/>
  <c r="BN131" i="5"/>
  <c r="BL131" i="5"/>
  <c r="BI131" i="5"/>
  <c r="BF131" i="5"/>
  <c r="BE131" i="5"/>
  <c r="BD131" i="5"/>
  <c r="BC131" i="5"/>
  <c r="BB131" i="5"/>
  <c r="BA131" i="5"/>
  <c r="AZ131" i="5"/>
  <c r="AY131" i="5"/>
  <c r="AX131" i="5"/>
  <c r="AV131" i="5"/>
  <c r="AU131" i="5"/>
  <c r="AS131" i="5"/>
  <c r="AO131" i="5"/>
  <c r="AQ130" i="5"/>
  <c r="BX130" i="5"/>
  <c r="BY130" i="5"/>
  <c r="CA130" i="5"/>
  <c r="AR130" i="5"/>
  <c r="CB130" i="5"/>
  <c r="AW130" i="5"/>
  <c r="CC130" i="5"/>
  <c r="AT130" i="5"/>
  <c r="CD130" i="5"/>
  <c r="CE130" i="5"/>
  <c r="CF130" i="5"/>
  <c r="AV130" i="5"/>
  <c r="CJ130" i="5"/>
  <c r="CO130" i="5"/>
  <c r="CK130" i="5"/>
  <c r="CM130" i="5"/>
  <c r="BH130" i="5"/>
  <c r="CN130" i="5"/>
  <c r="BM130" i="5"/>
  <c r="CP130" i="5"/>
  <c r="CQ130" i="5"/>
  <c r="CS130" i="5"/>
  <c r="CU130" i="5"/>
  <c r="BU130" i="5"/>
  <c r="CL130" i="5"/>
  <c r="BG130" i="5"/>
  <c r="CI130" i="5"/>
  <c r="BJ130" i="5"/>
  <c r="CH130" i="5"/>
  <c r="BK130" i="5"/>
  <c r="CG130" i="5"/>
  <c r="BT130" i="5"/>
  <c r="BS130" i="5"/>
  <c r="BR130" i="5"/>
  <c r="BQ130" i="5"/>
  <c r="BP130" i="5"/>
  <c r="BO130" i="5"/>
  <c r="BN130" i="5"/>
  <c r="BL130" i="5"/>
  <c r="BI130" i="5"/>
  <c r="BF130" i="5"/>
  <c r="BE130" i="5"/>
  <c r="BD130" i="5"/>
  <c r="BC130" i="5"/>
  <c r="BB130" i="5"/>
  <c r="BA130" i="5"/>
  <c r="AZ130" i="5"/>
  <c r="AY130" i="5"/>
  <c r="AX130" i="5"/>
  <c r="AU130" i="5"/>
  <c r="AS130" i="5"/>
  <c r="AO130" i="5"/>
  <c r="AQ129" i="5"/>
  <c r="BX129" i="5"/>
  <c r="BY129" i="5"/>
  <c r="CA129" i="5"/>
  <c r="AR129" i="5"/>
  <c r="CB129" i="5"/>
  <c r="AW129" i="5"/>
  <c r="CC129" i="5"/>
  <c r="AT129" i="5"/>
  <c r="CD129" i="5"/>
  <c r="CE129" i="5"/>
  <c r="CF129" i="5"/>
  <c r="AV129" i="5"/>
  <c r="CJ129" i="5"/>
  <c r="CO129" i="5"/>
  <c r="CK129" i="5"/>
  <c r="CM129" i="5"/>
  <c r="BH129" i="5"/>
  <c r="CN129" i="5"/>
  <c r="BM129" i="5"/>
  <c r="CP129" i="5"/>
  <c r="CQ129" i="5"/>
  <c r="CS129" i="5"/>
  <c r="CU129" i="5"/>
  <c r="BU129" i="5"/>
  <c r="CL129" i="5"/>
  <c r="BG129" i="5"/>
  <c r="CI129" i="5"/>
  <c r="BJ129" i="5"/>
  <c r="CH129" i="5"/>
  <c r="BK129" i="5"/>
  <c r="CG129" i="5"/>
  <c r="BT129" i="5"/>
  <c r="BS129" i="5"/>
  <c r="BR129" i="5"/>
  <c r="BQ129" i="5"/>
  <c r="BP129" i="5"/>
  <c r="BO129" i="5"/>
  <c r="BN129" i="5"/>
  <c r="BL129" i="5"/>
  <c r="BI129" i="5"/>
  <c r="BF129" i="5"/>
  <c r="BE129" i="5"/>
  <c r="BD129" i="5"/>
  <c r="BC129" i="5"/>
  <c r="BB129" i="5"/>
  <c r="BA129" i="5"/>
  <c r="AZ129" i="5"/>
  <c r="AY129" i="5"/>
  <c r="AX129" i="5"/>
  <c r="AU129" i="5"/>
  <c r="AS129" i="5"/>
  <c r="AO129" i="5"/>
  <c r="AQ128" i="5"/>
  <c r="BX128" i="5"/>
  <c r="BY128" i="5"/>
  <c r="CA128" i="5"/>
  <c r="AR128" i="5"/>
  <c r="CB128" i="5"/>
  <c r="AW128" i="5"/>
  <c r="CC128" i="5"/>
  <c r="AT128" i="5"/>
  <c r="CD128" i="5"/>
  <c r="CE128" i="5"/>
  <c r="CF128" i="5"/>
  <c r="CO128" i="5"/>
  <c r="CK128" i="5"/>
  <c r="CM128" i="5"/>
  <c r="BH128" i="5"/>
  <c r="CN128" i="5"/>
  <c r="BM128" i="5"/>
  <c r="CP128" i="5"/>
  <c r="CQ128" i="5"/>
  <c r="CS128" i="5"/>
  <c r="CU128" i="5"/>
  <c r="BU128" i="5"/>
  <c r="CL128" i="5"/>
  <c r="BG128" i="5"/>
  <c r="CI128" i="5"/>
  <c r="BJ128" i="5"/>
  <c r="CH128" i="5"/>
  <c r="BK128" i="5"/>
  <c r="CG128" i="5"/>
  <c r="BT128" i="5"/>
  <c r="BS128" i="5"/>
  <c r="BR128" i="5"/>
  <c r="BQ128" i="5"/>
  <c r="BP128" i="5"/>
  <c r="BO128" i="5"/>
  <c r="BN128" i="5"/>
  <c r="BL128" i="5"/>
  <c r="BI128" i="5"/>
  <c r="BF128" i="5"/>
  <c r="BE128" i="5"/>
  <c r="BD128" i="5"/>
  <c r="BC128" i="5"/>
  <c r="BB128" i="5"/>
  <c r="BA128" i="5"/>
  <c r="AZ128" i="5"/>
  <c r="AY128" i="5"/>
  <c r="AX128" i="5"/>
  <c r="AV128" i="5"/>
  <c r="AU128" i="5"/>
  <c r="AS128" i="5"/>
  <c r="AO128" i="5"/>
  <c r="AQ127" i="5"/>
  <c r="BX127" i="5"/>
  <c r="BY127" i="5"/>
  <c r="CA127" i="5"/>
  <c r="AR127" i="5"/>
  <c r="CB127" i="5"/>
  <c r="AW127" i="5"/>
  <c r="CC127" i="5"/>
  <c r="AT127" i="5"/>
  <c r="CD127" i="5"/>
  <c r="CE127" i="5"/>
  <c r="CF127" i="5"/>
  <c r="CO127" i="5"/>
  <c r="CK127" i="5"/>
  <c r="CM127" i="5"/>
  <c r="BM127" i="5"/>
  <c r="CP127" i="5"/>
  <c r="CQ127" i="5"/>
  <c r="CS127" i="5"/>
  <c r="CU127" i="5"/>
  <c r="BU127" i="5"/>
  <c r="CL127" i="5"/>
  <c r="BG127" i="5"/>
  <c r="CI127" i="5"/>
  <c r="BJ127" i="5"/>
  <c r="CH127" i="5"/>
  <c r="BK127" i="5"/>
  <c r="CG127" i="5"/>
  <c r="BT127" i="5"/>
  <c r="BS127" i="5"/>
  <c r="BR127" i="5"/>
  <c r="BQ127" i="5"/>
  <c r="BP127" i="5"/>
  <c r="BO127" i="5"/>
  <c r="BN127" i="5"/>
  <c r="BL127" i="5"/>
  <c r="BI127" i="5"/>
  <c r="BH127" i="5"/>
  <c r="BF127" i="5"/>
  <c r="BE127" i="5"/>
  <c r="BD127" i="5"/>
  <c r="BC127" i="5"/>
  <c r="BB127" i="5"/>
  <c r="BA127" i="5"/>
  <c r="AZ127" i="5"/>
  <c r="AY127" i="5"/>
  <c r="AX127" i="5"/>
  <c r="AV127" i="5"/>
  <c r="AU127" i="5"/>
  <c r="AS127" i="5"/>
  <c r="AO127" i="5"/>
  <c r="AQ126" i="5"/>
  <c r="BX126" i="5"/>
  <c r="BY126" i="5"/>
  <c r="CA126" i="5"/>
  <c r="AR126" i="5"/>
  <c r="CB126" i="5"/>
  <c r="AW126" i="5"/>
  <c r="CC126" i="5"/>
  <c r="AT126" i="5"/>
  <c r="CD126" i="5"/>
  <c r="CE126" i="5"/>
  <c r="CF126" i="5"/>
  <c r="CO126" i="5"/>
  <c r="CK126" i="5"/>
  <c r="CM126" i="5"/>
  <c r="BH126" i="5"/>
  <c r="CN126" i="5"/>
  <c r="CP126" i="5"/>
  <c r="CQ126" i="5"/>
  <c r="CS126" i="5"/>
  <c r="CU126" i="5"/>
  <c r="BU126" i="5"/>
  <c r="CL126" i="5"/>
  <c r="BG126" i="5"/>
  <c r="CI126" i="5"/>
  <c r="BJ126" i="5"/>
  <c r="CH126" i="5"/>
  <c r="BK126" i="5"/>
  <c r="CG126" i="5"/>
  <c r="BT126" i="5"/>
  <c r="BS126" i="5"/>
  <c r="BR126" i="5"/>
  <c r="BQ126" i="5"/>
  <c r="BP126" i="5"/>
  <c r="BO126" i="5"/>
  <c r="BN126" i="5"/>
  <c r="BM126" i="5"/>
  <c r="BL126" i="5"/>
  <c r="BI126" i="5"/>
  <c r="BF126" i="5"/>
  <c r="BE126" i="5"/>
  <c r="BD126" i="5"/>
  <c r="BC126" i="5"/>
  <c r="BB126" i="5"/>
  <c r="BA126" i="5"/>
  <c r="AZ126" i="5"/>
  <c r="AY126" i="5"/>
  <c r="AX126" i="5"/>
  <c r="AV126" i="5"/>
  <c r="AU126" i="5"/>
  <c r="AS126" i="5"/>
  <c r="AO126" i="5"/>
  <c r="AQ125" i="5"/>
  <c r="BX125" i="5"/>
  <c r="BY125" i="5"/>
  <c r="CA125" i="5"/>
  <c r="AT125" i="5"/>
  <c r="CD125" i="5"/>
  <c r="CE125" i="5"/>
  <c r="CF125" i="5"/>
  <c r="CO125" i="5"/>
  <c r="CK125" i="5"/>
  <c r="CM125" i="5"/>
  <c r="CQ125" i="5"/>
  <c r="CS125" i="5"/>
  <c r="CU125" i="5"/>
  <c r="BU125" i="5"/>
  <c r="CL125" i="5"/>
  <c r="BG125" i="5"/>
  <c r="CI125" i="5"/>
  <c r="BJ125" i="5"/>
  <c r="CH125" i="5"/>
  <c r="BT125" i="5"/>
  <c r="BS125" i="5"/>
  <c r="BR125" i="5"/>
  <c r="BQ125" i="5"/>
  <c r="BP125" i="5"/>
  <c r="BO125" i="5"/>
  <c r="BN125" i="5"/>
  <c r="BM125" i="5"/>
  <c r="BL125" i="5"/>
  <c r="BK125" i="5"/>
  <c r="BI125" i="5"/>
  <c r="BH125" i="5"/>
  <c r="BF125" i="5"/>
  <c r="BE125" i="5"/>
  <c r="BD125" i="5"/>
  <c r="BC125" i="5"/>
  <c r="BB125" i="5"/>
  <c r="BA125" i="5"/>
  <c r="AZ125" i="5"/>
  <c r="AY125" i="5"/>
  <c r="AX125" i="5"/>
  <c r="AW125" i="5"/>
  <c r="AV125" i="5"/>
  <c r="AU125" i="5"/>
  <c r="AS125" i="5"/>
  <c r="AR125" i="5"/>
  <c r="AO125" i="5"/>
  <c r="AQ124" i="5"/>
  <c r="BX124" i="5"/>
  <c r="BY124" i="5"/>
  <c r="CA124" i="5"/>
  <c r="AR124" i="5"/>
  <c r="CB124" i="5"/>
  <c r="AT124" i="5"/>
  <c r="CD124" i="5"/>
  <c r="CE124" i="5"/>
  <c r="CF124" i="5"/>
  <c r="AV124" i="5"/>
  <c r="CJ124" i="5"/>
  <c r="CO124" i="5"/>
  <c r="CK124" i="5"/>
  <c r="CM124" i="5"/>
  <c r="CP124" i="5"/>
  <c r="CQ124" i="5"/>
  <c r="CS124" i="5"/>
  <c r="CU124" i="5"/>
  <c r="BU124" i="5"/>
  <c r="CL124" i="5"/>
  <c r="BG124" i="5"/>
  <c r="CI124" i="5"/>
  <c r="BJ124" i="5"/>
  <c r="CH124" i="5"/>
  <c r="BK124" i="5"/>
  <c r="CG124" i="5"/>
  <c r="BT124" i="5"/>
  <c r="BS124" i="5"/>
  <c r="BR124" i="5"/>
  <c r="BQ124" i="5"/>
  <c r="BP124" i="5"/>
  <c r="BO124" i="5"/>
  <c r="BN124" i="5"/>
  <c r="BM124" i="5"/>
  <c r="BL124" i="5"/>
  <c r="BI124" i="5"/>
  <c r="BH124" i="5"/>
  <c r="BF124" i="5"/>
  <c r="BE124" i="5"/>
  <c r="BD124" i="5"/>
  <c r="BC124" i="5"/>
  <c r="BB124" i="5"/>
  <c r="BA124" i="5"/>
  <c r="AZ124" i="5"/>
  <c r="AY124" i="5"/>
  <c r="AX124" i="5"/>
  <c r="AW124" i="5"/>
  <c r="AU124" i="5"/>
  <c r="AS124" i="5"/>
  <c r="AO124" i="5"/>
  <c r="AQ123" i="5"/>
  <c r="BX123" i="5"/>
  <c r="BY123" i="5"/>
  <c r="CA123" i="5"/>
  <c r="AR123" i="5"/>
  <c r="CB123" i="5"/>
  <c r="AW123" i="5"/>
  <c r="CC123" i="5"/>
  <c r="AT123" i="5"/>
  <c r="CD123" i="5"/>
  <c r="CE123" i="5"/>
  <c r="CF123" i="5"/>
  <c r="AV123" i="5"/>
  <c r="CJ123" i="5"/>
  <c r="CO123" i="5"/>
  <c r="CK123" i="5"/>
  <c r="CM123" i="5"/>
  <c r="CP123" i="5"/>
  <c r="CQ123" i="5"/>
  <c r="CS123" i="5"/>
  <c r="CU123" i="5"/>
  <c r="BU123" i="5"/>
  <c r="CL123" i="5"/>
  <c r="BG123" i="5"/>
  <c r="CI123" i="5"/>
  <c r="BJ123" i="5"/>
  <c r="CH123" i="5"/>
  <c r="BK123" i="5"/>
  <c r="CG123" i="5"/>
  <c r="BT123" i="5"/>
  <c r="BS123" i="5"/>
  <c r="BR123" i="5"/>
  <c r="BQ123" i="5"/>
  <c r="BP123" i="5"/>
  <c r="BO123" i="5"/>
  <c r="BN123" i="5"/>
  <c r="BM123" i="5"/>
  <c r="BL123" i="5"/>
  <c r="BI123" i="5"/>
  <c r="BH123" i="5"/>
  <c r="BF123" i="5"/>
  <c r="BE123" i="5"/>
  <c r="BD123" i="5"/>
  <c r="BC123" i="5"/>
  <c r="BB123" i="5"/>
  <c r="BA123" i="5"/>
  <c r="AZ123" i="5"/>
  <c r="AY123" i="5"/>
  <c r="AX123" i="5"/>
  <c r="AU123" i="5"/>
  <c r="AS123" i="5"/>
  <c r="AO123" i="5"/>
  <c r="AQ122" i="5"/>
  <c r="BX122" i="5"/>
  <c r="BY122" i="5"/>
  <c r="CA122" i="5"/>
  <c r="AR122" i="5"/>
  <c r="CB122" i="5"/>
  <c r="AW122" i="5"/>
  <c r="CC122" i="5"/>
  <c r="AT122" i="5"/>
  <c r="CD122" i="5"/>
  <c r="CE122" i="5"/>
  <c r="CF122" i="5"/>
  <c r="AV122" i="5"/>
  <c r="CJ122" i="5"/>
  <c r="CO122" i="5"/>
  <c r="CK122" i="5"/>
  <c r="CM122" i="5"/>
  <c r="BH122" i="5"/>
  <c r="CN122" i="5"/>
  <c r="CP122" i="5"/>
  <c r="CQ122" i="5"/>
  <c r="CS122" i="5"/>
  <c r="CU122" i="5"/>
  <c r="BU122" i="5"/>
  <c r="CL122" i="5"/>
  <c r="BG122" i="5"/>
  <c r="CI122" i="5"/>
  <c r="BJ122" i="5"/>
  <c r="CH122" i="5"/>
  <c r="BK122" i="5"/>
  <c r="CG122" i="5"/>
  <c r="BT122" i="5"/>
  <c r="BS122" i="5"/>
  <c r="BR122" i="5"/>
  <c r="BQ122" i="5"/>
  <c r="BP122" i="5"/>
  <c r="BO122" i="5"/>
  <c r="BN122" i="5"/>
  <c r="BM122" i="5"/>
  <c r="BL122" i="5"/>
  <c r="BI122" i="5"/>
  <c r="BF122" i="5"/>
  <c r="BE122" i="5"/>
  <c r="BD122" i="5"/>
  <c r="BC122" i="5"/>
  <c r="BB122" i="5"/>
  <c r="BA122" i="5"/>
  <c r="AZ122" i="5"/>
  <c r="AY122" i="5"/>
  <c r="AX122" i="5"/>
  <c r="AU122" i="5"/>
  <c r="AS122" i="5"/>
  <c r="AO122" i="5"/>
  <c r="AQ121" i="5"/>
  <c r="BX121" i="5"/>
  <c r="BY121" i="5"/>
  <c r="CA121" i="5"/>
  <c r="AR121" i="5"/>
  <c r="CB121" i="5"/>
  <c r="AW121" i="5"/>
  <c r="CC121" i="5"/>
  <c r="AT121" i="5"/>
  <c r="CD121" i="5"/>
  <c r="CE121" i="5"/>
  <c r="CF121" i="5"/>
  <c r="AV121" i="5"/>
  <c r="CJ121" i="5"/>
  <c r="CO121" i="5"/>
  <c r="CK121" i="5"/>
  <c r="CM121" i="5"/>
  <c r="CP121" i="5"/>
  <c r="CQ121" i="5"/>
  <c r="CS121" i="5"/>
  <c r="CU121" i="5"/>
  <c r="BU121" i="5"/>
  <c r="CL121" i="5"/>
  <c r="BG121" i="5"/>
  <c r="CI121" i="5"/>
  <c r="BJ121" i="5"/>
  <c r="CH121" i="5"/>
  <c r="BK121" i="5"/>
  <c r="CG121" i="5"/>
  <c r="BT121" i="5"/>
  <c r="BS121" i="5"/>
  <c r="BR121" i="5"/>
  <c r="BQ121" i="5"/>
  <c r="BP121" i="5"/>
  <c r="BO121" i="5"/>
  <c r="BN121" i="5"/>
  <c r="BM121" i="5"/>
  <c r="BL121" i="5"/>
  <c r="BI121" i="5"/>
  <c r="BH121" i="5"/>
  <c r="BF121" i="5"/>
  <c r="BE121" i="5"/>
  <c r="BD121" i="5"/>
  <c r="BC121" i="5"/>
  <c r="BB121" i="5"/>
  <c r="BA121" i="5"/>
  <c r="AZ121" i="5"/>
  <c r="AY121" i="5"/>
  <c r="AX121" i="5"/>
  <c r="AU121" i="5"/>
  <c r="AS121" i="5"/>
  <c r="AO121" i="5"/>
  <c r="AQ120" i="5"/>
  <c r="BX120" i="5"/>
  <c r="BY120" i="5"/>
  <c r="CA120" i="5"/>
  <c r="AR120" i="5"/>
  <c r="CB120" i="5"/>
  <c r="AW120" i="5"/>
  <c r="CC120" i="5"/>
  <c r="AT120" i="5"/>
  <c r="CD120" i="5"/>
  <c r="CE120" i="5"/>
  <c r="CF120" i="5"/>
  <c r="AV120" i="5"/>
  <c r="CJ120" i="5"/>
  <c r="CO120" i="5"/>
  <c r="CK120" i="5"/>
  <c r="CM120" i="5"/>
  <c r="CQ120" i="5"/>
  <c r="CS120" i="5"/>
  <c r="CU120" i="5"/>
  <c r="BU120" i="5"/>
  <c r="CL120" i="5"/>
  <c r="BG120" i="5"/>
  <c r="CI120" i="5"/>
  <c r="BJ120" i="5"/>
  <c r="CH120" i="5"/>
  <c r="BK120" i="5"/>
  <c r="CG120" i="5"/>
  <c r="BT120" i="5"/>
  <c r="BS120" i="5"/>
  <c r="BR120" i="5"/>
  <c r="BQ120" i="5"/>
  <c r="BP120" i="5"/>
  <c r="BO120" i="5"/>
  <c r="BN120" i="5"/>
  <c r="BM120" i="5"/>
  <c r="BL120" i="5"/>
  <c r="BI120" i="5"/>
  <c r="BH120" i="5"/>
  <c r="BF120" i="5"/>
  <c r="BE120" i="5"/>
  <c r="BD120" i="5"/>
  <c r="BC120" i="5"/>
  <c r="BB120" i="5"/>
  <c r="BA120" i="5"/>
  <c r="AZ120" i="5"/>
  <c r="AY120" i="5"/>
  <c r="AX120" i="5"/>
  <c r="AU120" i="5"/>
  <c r="AS120" i="5"/>
  <c r="AO120" i="5"/>
  <c r="AQ119" i="5"/>
  <c r="BX119" i="5"/>
  <c r="BY119" i="5"/>
  <c r="CA119" i="5"/>
  <c r="AR119" i="5"/>
  <c r="CB119" i="5"/>
  <c r="AW119" i="5"/>
  <c r="CC119" i="5"/>
  <c r="AT119" i="5"/>
  <c r="CD119" i="5"/>
  <c r="CE119" i="5"/>
  <c r="CF119" i="5"/>
  <c r="AV119" i="5"/>
  <c r="CJ119" i="5"/>
  <c r="CO119" i="5"/>
  <c r="CK119" i="5"/>
  <c r="CM119" i="5"/>
  <c r="BH119" i="5"/>
  <c r="CN119" i="5"/>
  <c r="CP119" i="5"/>
  <c r="CQ119" i="5"/>
  <c r="CS119" i="5"/>
  <c r="CU119" i="5"/>
  <c r="BU119" i="5"/>
  <c r="CL119" i="5"/>
  <c r="BG119" i="5"/>
  <c r="CI119" i="5"/>
  <c r="BJ119" i="5"/>
  <c r="CH119" i="5"/>
  <c r="BK119" i="5"/>
  <c r="CG119" i="5"/>
  <c r="BT119" i="5"/>
  <c r="BS119" i="5"/>
  <c r="BR119" i="5"/>
  <c r="BQ119" i="5"/>
  <c r="BP119" i="5"/>
  <c r="BO119" i="5"/>
  <c r="BN119" i="5"/>
  <c r="BM119" i="5"/>
  <c r="BL119" i="5"/>
  <c r="BI119" i="5"/>
  <c r="BF119" i="5"/>
  <c r="BE119" i="5"/>
  <c r="BD119" i="5"/>
  <c r="BC119" i="5"/>
  <c r="BB119" i="5"/>
  <c r="BA119" i="5"/>
  <c r="AZ119" i="5"/>
  <c r="AY119" i="5"/>
  <c r="AX119" i="5"/>
  <c r="AU119" i="5"/>
  <c r="AS119" i="5"/>
  <c r="AO119" i="5"/>
  <c r="AQ118" i="5"/>
  <c r="BX118" i="5"/>
  <c r="BY118" i="5"/>
  <c r="CA118" i="5"/>
  <c r="AR118" i="5"/>
  <c r="CB118" i="5"/>
  <c r="AW118" i="5"/>
  <c r="CC118" i="5"/>
  <c r="AT118" i="5"/>
  <c r="CD118" i="5"/>
  <c r="CE118" i="5"/>
  <c r="CF118" i="5"/>
  <c r="AV118" i="5"/>
  <c r="CJ118" i="5"/>
  <c r="CO118" i="5"/>
  <c r="CK118" i="5"/>
  <c r="CM118" i="5"/>
  <c r="BH118" i="5"/>
  <c r="CN118" i="5"/>
  <c r="CQ118" i="5"/>
  <c r="CS118" i="5"/>
  <c r="CU118" i="5"/>
  <c r="BU118" i="5"/>
  <c r="CL118" i="5"/>
  <c r="BG118" i="5"/>
  <c r="CI118" i="5"/>
  <c r="BJ118" i="5"/>
  <c r="CH118" i="5"/>
  <c r="BK118" i="5"/>
  <c r="CG118" i="5"/>
  <c r="BT118" i="5"/>
  <c r="BS118" i="5"/>
  <c r="BR118" i="5"/>
  <c r="BQ118" i="5"/>
  <c r="BP118" i="5"/>
  <c r="BO118" i="5"/>
  <c r="BN118" i="5"/>
  <c r="BM118" i="5"/>
  <c r="BL118" i="5"/>
  <c r="BI118" i="5"/>
  <c r="BF118" i="5"/>
  <c r="BE118" i="5"/>
  <c r="BD118" i="5"/>
  <c r="BC118" i="5"/>
  <c r="BB118" i="5"/>
  <c r="BA118" i="5"/>
  <c r="AZ118" i="5"/>
  <c r="AY118" i="5"/>
  <c r="AX118" i="5"/>
  <c r="AU118" i="5"/>
  <c r="AS118" i="5"/>
  <c r="AO118" i="5"/>
  <c r="AQ117" i="5"/>
  <c r="BX117" i="5"/>
  <c r="BY117" i="5"/>
  <c r="CA117" i="5"/>
  <c r="AR117" i="5"/>
  <c r="CB117" i="5"/>
  <c r="AW117" i="5"/>
  <c r="CC117" i="5"/>
  <c r="AT117" i="5"/>
  <c r="CD117" i="5"/>
  <c r="CE117" i="5"/>
  <c r="CF117" i="5"/>
  <c r="AV117" i="5"/>
  <c r="CJ117" i="5"/>
  <c r="CO117" i="5"/>
  <c r="CK117" i="5"/>
  <c r="CM117" i="5"/>
  <c r="BH117" i="5"/>
  <c r="CN117" i="5"/>
  <c r="CQ117" i="5"/>
  <c r="CS117" i="5"/>
  <c r="CU117" i="5"/>
  <c r="BU117" i="5"/>
  <c r="CL117" i="5"/>
  <c r="BG117" i="5"/>
  <c r="CI117" i="5"/>
  <c r="BJ117" i="5"/>
  <c r="CH117" i="5"/>
  <c r="BK117" i="5"/>
  <c r="CG117" i="5"/>
  <c r="BT117" i="5"/>
  <c r="BS117" i="5"/>
  <c r="BR117" i="5"/>
  <c r="BQ117" i="5"/>
  <c r="BP117" i="5"/>
  <c r="BO117" i="5"/>
  <c r="BN117" i="5"/>
  <c r="BM117" i="5"/>
  <c r="BL117" i="5"/>
  <c r="BI117" i="5"/>
  <c r="BF117" i="5"/>
  <c r="BE117" i="5"/>
  <c r="BD117" i="5"/>
  <c r="BC117" i="5"/>
  <c r="BB117" i="5"/>
  <c r="BA117" i="5"/>
  <c r="AZ117" i="5"/>
  <c r="AY117" i="5"/>
  <c r="AX117" i="5"/>
  <c r="AU117" i="5"/>
  <c r="AS117" i="5"/>
  <c r="AO117" i="5"/>
  <c r="AQ116" i="5"/>
  <c r="BX116" i="5"/>
  <c r="BY116" i="5"/>
  <c r="CA116" i="5"/>
  <c r="AR116" i="5"/>
  <c r="CB116" i="5"/>
  <c r="AW116" i="5"/>
  <c r="CC116" i="5"/>
  <c r="AT116" i="5"/>
  <c r="CD116" i="5"/>
  <c r="CE116" i="5"/>
  <c r="CF116" i="5"/>
  <c r="CO116" i="5"/>
  <c r="CK116" i="5"/>
  <c r="CM116" i="5"/>
  <c r="BH116" i="5"/>
  <c r="CN116" i="5"/>
  <c r="CP116" i="5"/>
  <c r="CQ116" i="5"/>
  <c r="CS116" i="5"/>
  <c r="CU116" i="5"/>
  <c r="BU116" i="5"/>
  <c r="CL116" i="5"/>
  <c r="BG116" i="5"/>
  <c r="CI116" i="5"/>
  <c r="BJ116" i="5"/>
  <c r="CH116" i="5"/>
  <c r="BK116" i="5"/>
  <c r="CG116" i="5"/>
  <c r="BT116" i="5"/>
  <c r="BS116" i="5"/>
  <c r="BR116" i="5"/>
  <c r="BQ116" i="5"/>
  <c r="BP116" i="5"/>
  <c r="BO116" i="5"/>
  <c r="BN116" i="5"/>
  <c r="BM116" i="5"/>
  <c r="BL116" i="5"/>
  <c r="BI116" i="5"/>
  <c r="BF116" i="5"/>
  <c r="BE116" i="5"/>
  <c r="BD116" i="5"/>
  <c r="BC116" i="5"/>
  <c r="BB116" i="5"/>
  <c r="BA116" i="5"/>
  <c r="AZ116" i="5"/>
  <c r="AY116" i="5"/>
  <c r="AX116" i="5"/>
  <c r="AV116" i="5"/>
  <c r="AU116" i="5"/>
  <c r="AS116" i="5"/>
  <c r="AO116" i="5"/>
  <c r="AQ115" i="5"/>
  <c r="BX115" i="5"/>
  <c r="BY115" i="5"/>
  <c r="CA115" i="5"/>
  <c r="AR115" i="5"/>
  <c r="CB115" i="5"/>
  <c r="AW115" i="5"/>
  <c r="CC115" i="5"/>
  <c r="AT115" i="5"/>
  <c r="CD115" i="5"/>
  <c r="CE115" i="5"/>
  <c r="CF115" i="5"/>
  <c r="CO115" i="5"/>
  <c r="CK115" i="5"/>
  <c r="CM115" i="5"/>
  <c r="BH115" i="5"/>
  <c r="CN115" i="5"/>
  <c r="CP115" i="5"/>
  <c r="CQ115" i="5"/>
  <c r="CS115" i="5"/>
  <c r="CU115" i="5"/>
  <c r="BU115" i="5"/>
  <c r="CL115" i="5"/>
  <c r="BG115" i="5"/>
  <c r="CI115" i="5"/>
  <c r="BJ115" i="5"/>
  <c r="CH115" i="5"/>
  <c r="BK115" i="5"/>
  <c r="CG115" i="5"/>
  <c r="BT115" i="5"/>
  <c r="BS115" i="5"/>
  <c r="BR115" i="5"/>
  <c r="BQ115" i="5"/>
  <c r="BP115" i="5"/>
  <c r="BO115" i="5"/>
  <c r="BN115" i="5"/>
  <c r="BM115" i="5"/>
  <c r="BL115" i="5"/>
  <c r="BI115" i="5"/>
  <c r="BF115" i="5"/>
  <c r="BE115" i="5"/>
  <c r="BD115" i="5"/>
  <c r="BC115" i="5"/>
  <c r="BB115" i="5"/>
  <c r="BA115" i="5"/>
  <c r="AZ115" i="5"/>
  <c r="AY115" i="5"/>
  <c r="AX115" i="5"/>
  <c r="AV115" i="5"/>
  <c r="AU115" i="5"/>
  <c r="AS115" i="5"/>
  <c r="AO115" i="5"/>
  <c r="BY114" i="5"/>
  <c r="CA114" i="5"/>
  <c r="CE114" i="5"/>
  <c r="CF114" i="5"/>
  <c r="CO114" i="5"/>
  <c r="CK114" i="5"/>
  <c r="CM114" i="5"/>
  <c r="BH114" i="5"/>
  <c r="CN114" i="5"/>
  <c r="CQ114" i="5"/>
  <c r="CS114" i="5"/>
  <c r="CU114" i="5"/>
  <c r="BU114" i="5"/>
  <c r="CL114" i="5"/>
  <c r="BG114" i="5"/>
  <c r="CI114" i="5"/>
  <c r="BJ114" i="5"/>
  <c r="CH114" i="5"/>
  <c r="BT114" i="5"/>
  <c r="BS114" i="5"/>
  <c r="BR114" i="5"/>
  <c r="BQ114" i="5"/>
  <c r="BP114" i="5"/>
  <c r="BO114" i="5"/>
  <c r="BN114" i="5"/>
  <c r="BM114" i="5"/>
  <c r="BL114" i="5"/>
  <c r="BK114" i="5"/>
  <c r="BI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O114" i="5"/>
  <c r="AQ113" i="5"/>
  <c r="BX113" i="5"/>
  <c r="BY113" i="5"/>
  <c r="CA113" i="5"/>
  <c r="AR113" i="5"/>
  <c r="CB113" i="5"/>
  <c r="AT113" i="5"/>
  <c r="CD113" i="5"/>
  <c r="CE113" i="5"/>
  <c r="CF113" i="5"/>
  <c r="AV113" i="5"/>
  <c r="CJ113" i="5"/>
  <c r="CO113" i="5"/>
  <c r="CK113" i="5"/>
  <c r="CM113" i="5"/>
  <c r="BH113" i="5"/>
  <c r="CN113" i="5"/>
  <c r="CQ113" i="5"/>
  <c r="CS113" i="5"/>
  <c r="CU113" i="5"/>
  <c r="BU113" i="5"/>
  <c r="CL113" i="5"/>
  <c r="BG113" i="5"/>
  <c r="CI113" i="5"/>
  <c r="BJ113" i="5"/>
  <c r="CH113" i="5"/>
  <c r="BK113" i="5"/>
  <c r="CG113" i="5"/>
  <c r="BT113" i="5"/>
  <c r="BS113" i="5"/>
  <c r="BR113" i="5"/>
  <c r="BQ113" i="5"/>
  <c r="BP113" i="5"/>
  <c r="BO113" i="5"/>
  <c r="BN113" i="5"/>
  <c r="BM113" i="5"/>
  <c r="BL113" i="5"/>
  <c r="BI113" i="5"/>
  <c r="BF113" i="5"/>
  <c r="BE113" i="5"/>
  <c r="BD113" i="5"/>
  <c r="BC113" i="5"/>
  <c r="BB113" i="5"/>
  <c r="BA113" i="5"/>
  <c r="AZ113" i="5"/>
  <c r="AY113" i="5"/>
  <c r="AX113" i="5"/>
  <c r="AW113" i="5"/>
  <c r="AU113" i="5"/>
  <c r="AS113" i="5"/>
  <c r="AO113" i="5"/>
  <c r="BY112" i="5"/>
  <c r="CA112" i="5"/>
  <c r="AR112" i="5"/>
  <c r="CB112" i="5"/>
  <c r="AW112" i="5"/>
  <c r="CC112" i="5"/>
  <c r="AT112" i="5"/>
  <c r="CD112" i="5"/>
  <c r="CE112" i="5"/>
  <c r="CF112" i="5"/>
  <c r="CO112" i="5"/>
  <c r="CK112" i="5"/>
  <c r="CM112" i="5"/>
  <c r="BH112" i="5"/>
  <c r="CN112" i="5"/>
  <c r="CP112" i="5"/>
  <c r="CQ112" i="5"/>
  <c r="CS112" i="5"/>
  <c r="CU112" i="5"/>
  <c r="BU112" i="5"/>
  <c r="CL112" i="5"/>
  <c r="BG112" i="5"/>
  <c r="CI112" i="5"/>
  <c r="BJ112" i="5"/>
  <c r="CH112" i="5"/>
  <c r="BK112" i="5"/>
  <c r="CG112" i="5"/>
  <c r="BT112" i="5"/>
  <c r="BS112" i="5"/>
  <c r="BR112" i="5"/>
  <c r="BQ112" i="5"/>
  <c r="BP112" i="5"/>
  <c r="BO112" i="5"/>
  <c r="BN112" i="5"/>
  <c r="BM112" i="5"/>
  <c r="BL112" i="5"/>
  <c r="BI112" i="5"/>
  <c r="BF112" i="5"/>
  <c r="BE112" i="5"/>
  <c r="BD112" i="5"/>
  <c r="BC112" i="5"/>
  <c r="BB112" i="5"/>
  <c r="BA112" i="5"/>
  <c r="AZ112" i="5"/>
  <c r="AY112" i="5"/>
  <c r="AX112" i="5"/>
  <c r="AV112" i="5"/>
  <c r="AU112" i="5"/>
  <c r="AS112" i="5"/>
  <c r="AO112" i="5"/>
  <c r="AQ111" i="5"/>
  <c r="BX111" i="5"/>
  <c r="BY111" i="5"/>
  <c r="CA111" i="5"/>
  <c r="AR111" i="5"/>
  <c r="CB111" i="5"/>
  <c r="AW111" i="5"/>
  <c r="CC111" i="5"/>
  <c r="AT111" i="5"/>
  <c r="CD111" i="5"/>
  <c r="CE111" i="5"/>
  <c r="CF111" i="5"/>
  <c r="AV111" i="5"/>
  <c r="CJ111" i="5"/>
  <c r="CO111" i="5"/>
  <c r="CK111" i="5"/>
  <c r="CM111" i="5"/>
  <c r="BH111" i="5"/>
  <c r="CN111" i="5"/>
  <c r="CQ111" i="5"/>
  <c r="CS111" i="5"/>
  <c r="CU111" i="5"/>
  <c r="BU111" i="5"/>
  <c r="CL111" i="5"/>
  <c r="BG111" i="5"/>
  <c r="CI111" i="5"/>
  <c r="BJ111" i="5"/>
  <c r="CH111" i="5"/>
  <c r="BK111" i="5"/>
  <c r="CG111" i="5"/>
  <c r="BT111" i="5"/>
  <c r="BS111" i="5"/>
  <c r="BR111" i="5"/>
  <c r="BQ111" i="5"/>
  <c r="BP111" i="5"/>
  <c r="BO111" i="5"/>
  <c r="BN111" i="5"/>
  <c r="BM111" i="5"/>
  <c r="BL111" i="5"/>
  <c r="BI111" i="5"/>
  <c r="BF111" i="5"/>
  <c r="BE111" i="5"/>
  <c r="BD111" i="5"/>
  <c r="BC111" i="5"/>
  <c r="BB111" i="5"/>
  <c r="BA111" i="5"/>
  <c r="AZ111" i="5"/>
  <c r="AY111" i="5"/>
  <c r="AX111" i="5"/>
  <c r="AU111" i="5"/>
  <c r="AS111" i="5"/>
  <c r="AO111" i="5"/>
  <c r="AQ110" i="5"/>
  <c r="BX110" i="5"/>
  <c r="BY110" i="5"/>
  <c r="CA110" i="5"/>
  <c r="AR110" i="5"/>
  <c r="CB110" i="5"/>
  <c r="AW110" i="5"/>
  <c r="CC110" i="5"/>
  <c r="AT110" i="5"/>
  <c r="CD110" i="5"/>
  <c r="CE110" i="5"/>
  <c r="CF110" i="5"/>
  <c r="AV110" i="5"/>
  <c r="CJ110" i="5"/>
  <c r="CO110" i="5"/>
  <c r="CK110" i="5"/>
  <c r="CM110" i="5"/>
  <c r="BH110" i="5"/>
  <c r="CN110" i="5"/>
  <c r="CP110" i="5"/>
  <c r="CQ110" i="5"/>
  <c r="CS110" i="5"/>
  <c r="CU110" i="5"/>
  <c r="BU110" i="5"/>
  <c r="CL110" i="5"/>
  <c r="BG110" i="5"/>
  <c r="CI110" i="5"/>
  <c r="BJ110" i="5"/>
  <c r="CH110" i="5"/>
  <c r="BK110" i="5"/>
  <c r="CG110" i="5"/>
  <c r="BT110" i="5"/>
  <c r="BS110" i="5"/>
  <c r="BR110" i="5"/>
  <c r="BQ110" i="5"/>
  <c r="BP110" i="5"/>
  <c r="BO110" i="5"/>
  <c r="BN110" i="5"/>
  <c r="BM110" i="5"/>
  <c r="BL110" i="5"/>
  <c r="BI110" i="5"/>
  <c r="BF110" i="5"/>
  <c r="BE110" i="5"/>
  <c r="BD110" i="5"/>
  <c r="BC110" i="5"/>
  <c r="BB110" i="5"/>
  <c r="BA110" i="5"/>
  <c r="AZ110" i="5"/>
  <c r="AY110" i="5"/>
  <c r="AX110" i="5"/>
  <c r="AU110" i="5"/>
  <c r="AS110" i="5"/>
  <c r="AO110" i="5"/>
  <c r="BY109" i="5"/>
  <c r="CA109" i="5"/>
  <c r="AR109" i="5"/>
  <c r="CB109" i="5"/>
  <c r="AW109" i="5"/>
  <c r="CC109" i="5"/>
  <c r="AT109" i="5"/>
  <c r="CD109" i="5"/>
  <c r="CE109" i="5"/>
  <c r="CF109" i="5"/>
  <c r="AV109" i="5"/>
  <c r="CJ109" i="5"/>
  <c r="CO109" i="5"/>
  <c r="CK109" i="5"/>
  <c r="CM109" i="5"/>
  <c r="CQ109" i="5"/>
  <c r="CS109" i="5"/>
  <c r="CU109" i="5"/>
  <c r="BU109" i="5"/>
  <c r="CL109" i="5"/>
  <c r="BG109" i="5"/>
  <c r="CI109" i="5"/>
  <c r="BJ109" i="5"/>
  <c r="CH109" i="5"/>
  <c r="BK109" i="5"/>
  <c r="CG109" i="5"/>
  <c r="BT109" i="5"/>
  <c r="BS109" i="5"/>
  <c r="BR109" i="5"/>
  <c r="BQ109" i="5"/>
  <c r="BP109" i="5"/>
  <c r="BO109" i="5"/>
  <c r="BN109" i="5"/>
  <c r="BM109" i="5"/>
  <c r="BL109" i="5"/>
  <c r="BI109" i="5"/>
  <c r="BH109" i="5"/>
  <c r="BF109" i="5"/>
  <c r="BE109" i="5"/>
  <c r="BD109" i="5"/>
  <c r="BC109" i="5"/>
  <c r="BB109" i="5"/>
  <c r="BA109" i="5"/>
  <c r="AZ109" i="5"/>
  <c r="AY109" i="5"/>
  <c r="AX109" i="5"/>
  <c r="AU109" i="5"/>
  <c r="AS109" i="5"/>
  <c r="AO109" i="5"/>
  <c r="AQ108" i="5"/>
  <c r="BX108" i="5"/>
  <c r="BY108" i="5"/>
  <c r="CA108" i="5"/>
  <c r="AR108" i="5"/>
  <c r="CB108" i="5"/>
  <c r="AW108" i="5"/>
  <c r="CC108" i="5"/>
  <c r="AT108" i="5"/>
  <c r="CD108" i="5"/>
  <c r="CE108" i="5"/>
  <c r="CF108" i="5"/>
  <c r="AV108" i="5"/>
  <c r="CJ108" i="5"/>
  <c r="CO108" i="5"/>
  <c r="CK108" i="5"/>
  <c r="CM108" i="5"/>
  <c r="BH108" i="5"/>
  <c r="CN108" i="5"/>
  <c r="CP108" i="5"/>
  <c r="CQ108" i="5"/>
  <c r="CS108" i="5"/>
  <c r="CU108" i="5"/>
  <c r="BU108" i="5"/>
  <c r="CL108" i="5"/>
  <c r="BG108" i="5"/>
  <c r="CI108" i="5"/>
  <c r="BJ108" i="5"/>
  <c r="CH108" i="5"/>
  <c r="BK108" i="5"/>
  <c r="CG108" i="5"/>
  <c r="BT108" i="5"/>
  <c r="BS108" i="5"/>
  <c r="BR108" i="5"/>
  <c r="BQ108" i="5"/>
  <c r="BP108" i="5"/>
  <c r="BO108" i="5"/>
  <c r="BN108" i="5"/>
  <c r="BM108" i="5"/>
  <c r="BL108" i="5"/>
  <c r="BI108" i="5"/>
  <c r="BF108" i="5"/>
  <c r="BE108" i="5"/>
  <c r="BD108" i="5"/>
  <c r="BC108" i="5"/>
  <c r="BB108" i="5"/>
  <c r="BA108" i="5"/>
  <c r="AZ108" i="5"/>
  <c r="AY108" i="5"/>
  <c r="AX108" i="5"/>
  <c r="AU108" i="5"/>
  <c r="AS108" i="5"/>
  <c r="AO108" i="5"/>
  <c r="AQ107" i="5"/>
  <c r="BX107" i="5"/>
  <c r="BY107" i="5"/>
  <c r="CA107" i="5"/>
  <c r="AR107" i="5"/>
  <c r="CB107" i="5"/>
  <c r="AW107" i="5"/>
  <c r="CC107" i="5"/>
  <c r="AT107" i="5"/>
  <c r="CD107" i="5"/>
  <c r="CE107" i="5"/>
  <c r="CF107" i="5"/>
  <c r="AV107" i="5"/>
  <c r="CJ107" i="5"/>
  <c r="CO107" i="5"/>
  <c r="CK107" i="5"/>
  <c r="CM107" i="5"/>
  <c r="BH107" i="5"/>
  <c r="CN107" i="5"/>
  <c r="CQ107" i="5"/>
  <c r="CS107" i="5"/>
  <c r="CU107" i="5"/>
  <c r="BU107" i="5"/>
  <c r="CL107" i="5"/>
  <c r="BG107" i="5"/>
  <c r="CI107" i="5"/>
  <c r="BJ107" i="5"/>
  <c r="CH107" i="5"/>
  <c r="BK107" i="5"/>
  <c r="CG107" i="5"/>
  <c r="BT107" i="5"/>
  <c r="BS107" i="5"/>
  <c r="BR107" i="5"/>
  <c r="BQ107" i="5"/>
  <c r="BP107" i="5"/>
  <c r="BO107" i="5"/>
  <c r="BN107" i="5"/>
  <c r="BM107" i="5"/>
  <c r="BL107" i="5"/>
  <c r="BI107" i="5"/>
  <c r="BF107" i="5"/>
  <c r="BE107" i="5"/>
  <c r="BD107" i="5"/>
  <c r="BC107" i="5"/>
  <c r="BB107" i="5"/>
  <c r="BA107" i="5"/>
  <c r="AZ107" i="5"/>
  <c r="AY107" i="5"/>
  <c r="AX107" i="5"/>
  <c r="AU107" i="5"/>
  <c r="AS107" i="5"/>
  <c r="AO107" i="5"/>
  <c r="AQ106" i="5"/>
  <c r="BX106" i="5"/>
  <c r="BY106" i="5"/>
  <c r="CA106" i="5"/>
  <c r="AR106" i="5"/>
  <c r="CB106" i="5"/>
  <c r="AW106" i="5"/>
  <c r="CC106" i="5"/>
  <c r="AT106" i="5"/>
  <c r="CD106" i="5"/>
  <c r="CE106" i="5"/>
  <c r="CF106" i="5"/>
  <c r="AV106" i="5"/>
  <c r="CJ106" i="5"/>
  <c r="CO106" i="5"/>
  <c r="CK106" i="5"/>
  <c r="CM106" i="5"/>
  <c r="CP106" i="5"/>
  <c r="CQ106" i="5"/>
  <c r="CS106" i="5"/>
  <c r="CU106" i="5"/>
  <c r="BU106" i="5"/>
  <c r="CL106" i="5"/>
  <c r="BG106" i="5"/>
  <c r="CI106" i="5"/>
  <c r="BJ106" i="5"/>
  <c r="CH106" i="5"/>
  <c r="BK106" i="5"/>
  <c r="CG106" i="5"/>
  <c r="BT106" i="5"/>
  <c r="BS106" i="5"/>
  <c r="BR106" i="5"/>
  <c r="BQ106" i="5"/>
  <c r="BP106" i="5"/>
  <c r="BO106" i="5"/>
  <c r="BN106" i="5"/>
  <c r="BM106" i="5"/>
  <c r="BL106" i="5"/>
  <c r="BI106" i="5"/>
  <c r="BH106" i="5"/>
  <c r="BF106" i="5"/>
  <c r="BE106" i="5"/>
  <c r="BD106" i="5"/>
  <c r="BC106" i="5"/>
  <c r="BB106" i="5"/>
  <c r="BA106" i="5"/>
  <c r="AZ106" i="5"/>
  <c r="AY106" i="5"/>
  <c r="AX106" i="5"/>
  <c r="AU106" i="5"/>
  <c r="AS106" i="5"/>
  <c r="AO106" i="5"/>
  <c r="AQ105" i="5"/>
  <c r="BX105" i="5"/>
  <c r="BY105" i="5"/>
  <c r="CA105" i="5"/>
  <c r="AR105" i="5"/>
  <c r="CB105" i="5"/>
  <c r="AW105" i="5"/>
  <c r="CC105" i="5"/>
  <c r="AT105" i="5"/>
  <c r="CD105" i="5"/>
  <c r="CE105" i="5"/>
  <c r="CF105" i="5"/>
  <c r="AV105" i="5"/>
  <c r="CJ105" i="5"/>
  <c r="CO105" i="5"/>
  <c r="CK105" i="5"/>
  <c r="CM105" i="5"/>
  <c r="BH105" i="5"/>
  <c r="CN105" i="5"/>
  <c r="CP105" i="5"/>
  <c r="CQ105" i="5"/>
  <c r="CS105" i="5"/>
  <c r="CU105" i="5"/>
  <c r="BU105" i="5"/>
  <c r="CL105" i="5"/>
  <c r="BG105" i="5"/>
  <c r="CI105" i="5"/>
  <c r="BJ105" i="5"/>
  <c r="CH105" i="5"/>
  <c r="BK105" i="5"/>
  <c r="CG105" i="5"/>
  <c r="BT105" i="5"/>
  <c r="BS105" i="5"/>
  <c r="BR105" i="5"/>
  <c r="BQ105" i="5"/>
  <c r="BP105" i="5"/>
  <c r="BO105" i="5"/>
  <c r="BN105" i="5"/>
  <c r="BM105" i="5"/>
  <c r="BL105" i="5"/>
  <c r="BI105" i="5"/>
  <c r="BF105" i="5"/>
  <c r="BE105" i="5"/>
  <c r="BD105" i="5"/>
  <c r="BC105" i="5"/>
  <c r="BB105" i="5"/>
  <c r="BA105" i="5"/>
  <c r="AZ105" i="5"/>
  <c r="AY105" i="5"/>
  <c r="AX105" i="5"/>
  <c r="AU105" i="5"/>
  <c r="AS105" i="5"/>
  <c r="AO105" i="5"/>
  <c r="AQ104" i="5"/>
  <c r="BX104" i="5"/>
  <c r="BY104" i="5"/>
  <c r="CA104" i="5"/>
  <c r="AR104" i="5"/>
  <c r="CB104" i="5"/>
  <c r="AW104" i="5"/>
  <c r="CC104" i="5"/>
  <c r="AT104" i="5"/>
  <c r="CD104" i="5"/>
  <c r="CE104" i="5"/>
  <c r="CF104" i="5"/>
  <c r="AV104" i="5"/>
  <c r="CJ104" i="5"/>
  <c r="CO104" i="5"/>
  <c r="CK104" i="5"/>
  <c r="CM104" i="5"/>
  <c r="CU104" i="5"/>
  <c r="CP104" i="5"/>
  <c r="CQ104" i="5"/>
  <c r="BU104" i="5"/>
  <c r="CL104" i="5"/>
  <c r="BG104" i="5"/>
  <c r="CI104" i="5"/>
  <c r="BJ104" i="5"/>
  <c r="CH104" i="5"/>
  <c r="BK104" i="5"/>
  <c r="CG104" i="5"/>
  <c r="BT104" i="5"/>
  <c r="BS104" i="5"/>
  <c r="BR104" i="5"/>
  <c r="BQ104" i="5"/>
  <c r="BP104" i="5"/>
  <c r="BO104" i="5"/>
  <c r="BN104" i="5"/>
  <c r="BM104" i="5"/>
  <c r="BL104" i="5"/>
  <c r="BI104" i="5"/>
  <c r="BH104" i="5"/>
  <c r="BF104" i="5"/>
  <c r="BE104" i="5"/>
  <c r="BD104" i="5"/>
  <c r="BC104" i="5"/>
  <c r="BB104" i="5"/>
  <c r="BA104" i="5"/>
  <c r="AZ104" i="5"/>
  <c r="AY104" i="5"/>
  <c r="AX104" i="5"/>
  <c r="AU104" i="5"/>
  <c r="AS104" i="5"/>
  <c r="AO104" i="5"/>
  <c r="AQ103" i="5"/>
  <c r="BX103" i="5"/>
  <c r="BY103" i="5"/>
  <c r="CA103" i="5"/>
  <c r="AR103" i="5"/>
  <c r="CB103" i="5"/>
  <c r="AW103" i="5"/>
  <c r="CC103" i="5"/>
  <c r="AT103" i="5"/>
  <c r="CD103" i="5"/>
  <c r="CE103" i="5"/>
  <c r="CF103" i="5"/>
  <c r="AV103" i="5"/>
  <c r="CJ103" i="5"/>
  <c r="CO103" i="5"/>
  <c r="CK103" i="5"/>
  <c r="CM103" i="5"/>
  <c r="CU103" i="5"/>
  <c r="CP103" i="5"/>
  <c r="CQ103" i="5"/>
  <c r="BU103" i="5"/>
  <c r="CL103" i="5"/>
  <c r="BG103" i="5"/>
  <c r="CI103" i="5"/>
  <c r="BJ103" i="5"/>
  <c r="CH103" i="5"/>
  <c r="BK103" i="5"/>
  <c r="CG103" i="5"/>
  <c r="BT103" i="5"/>
  <c r="BS103" i="5"/>
  <c r="BR103" i="5"/>
  <c r="BQ103" i="5"/>
  <c r="BP103" i="5"/>
  <c r="BO103" i="5"/>
  <c r="BN103" i="5"/>
  <c r="BM103" i="5"/>
  <c r="BL103" i="5"/>
  <c r="BI103" i="5"/>
  <c r="BH103" i="5"/>
  <c r="BF103" i="5"/>
  <c r="BE103" i="5"/>
  <c r="BD103" i="5"/>
  <c r="BC103" i="5"/>
  <c r="BB103" i="5"/>
  <c r="BA103" i="5"/>
  <c r="AZ103" i="5"/>
  <c r="AY103" i="5"/>
  <c r="AX103" i="5"/>
  <c r="AU103" i="5"/>
  <c r="AS103" i="5"/>
  <c r="AO103" i="5"/>
  <c r="AQ102" i="5"/>
  <c r="BX102" i="5"/>
  <c r="BY102" i="5"/>
  <c r="CA102" i="5"/>
  <c r="AR102" i="5"/>
  <c r="CB102" i="5"/>
  <c r="AW102" i="5"/>
  <c r="CC102" i="5"/>
  <c r="AT102" i="5"/>
  <c r="CD102" i="5"/>
  <c r="CE102" i="5"/>
  <c r="CF102" i="5"/>
  <c r="AV102" i="5"/>
  <c r="CJ102" i="5"/>
  <c r="CO102" i="5"/>
  <c r="CK102" i="5"/>
  <c r="CM102" i="5"/>
  <c r="BH102" i="5"/>
  <c r="CN102" i="5"/>
  <c r="CU102" i="5"/>
  <c r="CP102" i="5"/>
  <c r="CQ102" i="5"/>
  <c r="BU102" i="5"/>
  <c r="CL102" i="5"/>
  <c r="BG102" i="5"/>
  <c r="CI102" i="5"/>
  <c r="BJ102" i="5"/>
  <c r="CH102" i="5"/>
  <c r="BK102" i="5"/>
  <c r="CG102" i="5"/>
  <c r="BT102" i="5"/>
  <c r="BS102" i="5"/>
  <c r="BR102" i="5"/>
  <c r="BQ102" i="5"/>
  <c r="BP102" i="5"/>
  <c r="BO102" i="5"/>
  <c r="BN102" i="5"/>
  <c r="BM102" i="5"/>
  <c r="BL102" i="5"/>
  <c r="BI102" i="5"/>
  <c r="BF102" i="5"/>
  <c r="BE102" i="5"/>
  <c r="BD102" i="5"/>
  <c r="BC102" i="5"/>
  <c r="BB102" i="5"/>
  <c r="BA102" i="5"/>
  <c r="AZ102" i="5"/>
  <c r="AY102" i="5"/>
  <c r="AX102" i="5"/>
  <c r="AU102" i="5"/>
  <c r="AS102" i="5"/>
  <c r="AO102" i="5"/>
  <c r="AQ101" i="5"/>
  <c r="BX101" i="5"/>
  <c r="BY101" i="5"/>
  <c r="CA101" i="5"/>
  <c r="AR101" i="5"/>
  <c r="CB101" i="5"/>
  <c r="AW101" i="5"/>
  <c r="CC101" i="5"/>
  <c r="AT101" i="5"/>
  <c r="CD101" i="5"/>
  <c r="CE101" i="5"/>
  <c r="CF101" i="5"/>
  <c r="AV101" i="5"/>
  <c r="CJ101" i="5"/>
  <c r="CO101" i="5"/>
  <c r="CK101" i="5"/>
  <c r="CM101" i="5"/>
  <c r="BH101" i="5"/>
  <c r="CN101" i="5"/>
  <c r="CU101" i="5"/>
  <c r="CP101" i="5"/>
  <c r="CQ101" i="5"/>
  <c r="BU101" i="5"/>
  <c r="CL101" i="5"/>
  <c r="BG101" i="5"/>
  <c r="CI101" i="5"/>
  <c r="BJ101" i="5"/>
  <c r="CH101" i="5"/>
  <c r="BK101" i="5"/>
  <c r="CG101" i="5"/>
  <c r="BT101" i="5"/>
  <c r="BS101" i="5"/>
  <c r="BR101" i="5"/>
  <c r="BQ101" i="5"/>
  <c r="BP101" i="5"/>
  <c r="BO101" i="5"/>
  <c r="BN101" i="5"/>
  <c r="BM101" i="5"/>
  <c r="BL101" i="5"/>
  <c r="BI101" i="5"/>
  <c r="BF101" i="5"/>
  <c r="BE101" i="5"/>
  <c r="BD101" i="5"/>
  <c r="BC101" i="5"/>
  <c r="BB101" i="5"/>
  <c r="BA101" i="5"/>
  <c r="AZ101" i="5"/>
  <c r="AY101" i="5"/>
  <c r="AX101" i="5"/>
  <c r="AU101" i="5"/>
  <c r="AS101" i="5"/>
  <c r="AO101" i="5"/>
  <c r="AQ100" i="5"/>
  <c r="BX100" i="5"/>
  <c r="BY100" i="5"/>
  <c r="CA100" i="5"/>
  <c r="AR100" i="5"/>
  <c r="CB100" i="5"/>
  <c r="AW100" i="5"/>
  <c r="CC100" i="5"/>
  <c r="AT100" i="5"/>
  <c r="CD100" i="5"/>
  <c r="CE100" i="5"/>
  <c r="CF100" i="5"/>
  <c r="AV100" i="5"/>
  <c r="CJ100" i="5"/>
  <c r="CO100" i="5"/>
  <c r="CK100" i="5"/>
  <c r="CM100" i="5"/>
  <c r="CU100" i="5"/>
  <c r="CQ100" i="5"/>
  <c r="BU100" i="5"/>
  <c r="CL100" i="5"/>
  <c r="BG100" i="5"/>
  <c r="CI100" i="5"/>
  <c r="BJ100" i="5"/>
  <c r="CH100" i="5"/>
  <c r="BK100" i="5"/>
  <c r="CG100" i="5"/>
  <c r="BT100" i="5"/>
  <c r="BS100" i="5"/>
  <c r="BR100" i="5"/>
  <c r="BQ100" i="5"/>
  <c r="BP100" i="5"/>
  <c r="BO100" i="5"/>
  <c r="BN100" i="5"/>
  <c r="BM100" i="5"/>
  <c r="BL100" i="5"/>
  <c r="BI100" i="5"/>
  <c r="BH100" i="5"/>
  <c r="BF100" i="5"/>
  <c r="BE100" i="5"/>
  <c r="BD100" i="5"/>
  <c r="BC100" i="5"/>
  <c r="BB100" i="5"/>
  <c r="BA100" i="5"/>
  <c r="AZ100" i="5"/>
  <c r="AY100" i="5"/>
  <c r="AX100" i="5"/>
  <c r="AU100" i="5"/>
  <c r="AS100" i="5"/>
  <c r="AO100" i="5"/>
  <c r="AQ99" i="5"/>
  <c r="BX99" i="5"/>
  <c r="BY99" i="5"/>
  <c r="CA99" i="5"/>
  <c r="AR99" i="5"/>
  <c r="CB99" i="5"/>
  <c r="AT99" i="5"/>
  <c r="CD99" i="5"/>
  <c r="CE99" i="5"/>
  <c r="CF99" i="5"/>
  <c r="CO99" i="5"/>
  <c r="CK99" i="5"/>
  <c r="CM99" i="5"/>
  <c r="CU99" i="5"/>
  <c r="CP99" i="5"/>
  <c r="CQ99" i="5"/>
  <c r="BU99" i="5"/>
  <c r="CL99" i="5"/>
  <c r="BG99" i="5"/>
  <c r="CI99" i="5"/>
  <c r="BJ99" i="5"/>
  <c r="CH99" i="5"/>
  <c r="BK99" i="5"/>
  <c r="CG99" i="5"/>
  <c r="BT99" i="5"/>
  <c r="BS99" i="5"/>
  <c r="BR99" i="5"/>
  <c r="BQ99" i="5"/>
  <c r="BP99" i="5"/>
  <c r="BO99" i="5"/>
  <c r="BN99" i="5"/>
  <c r="BM99" i="5"/>
  <c r="BL99" i="5"/>
  <c r="BI99" i="5"/>
  <c r="BH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S99" i="5"/>
  <c r="AO99" i="5"/>
  <c r="AQ98" i="5"/>
  <c r="BX98" i="5"/>
  <c r="BY98" i="5"/>
  <c r="CA98" i="5"/>
  <c r="AR98" i="5"/>
  <c r="CB98" i="5"/>
  <c r="AW98" i="5"/>
  <c r="CC98" i="5"/>
  <c r="AT98" i="5"/>
  <c r="CD98" i="5"/>
  <c r="CE98" i="5"/>
  <c r="CF98" i="5"/>
  <c r="AV98" i="5"/>
  <c r="CJ98" i="5"/>
  <c r="CO98" i="5"/>
  <c r="CK98" i="5"/>
  <c r="CM98" i="5"/>
  <c r="CU98" i="5"/>
  <c r="CP98" i="5"/>
  <c r="CQ98" i="5"/>
  <c r="BU98" i="5"/>
  <c r="CL98" i="5"/>
  <c r="BG98" i="5"/>
  <c r="CI98" i="5"/>
  <c r="BJ98" i="5"/>
  <c r="CH98" i="5"/>
  <c r="BK98" i="5"/>
  <c r="CG98" i="5"/>
  <c r="BT98" i="5"/>
  <c r="BS98" i="5"/>
  <c r="BR98" i="5"/>
  <c r="BQ98" i="5"/>
  <c r="BP98" i="5"/>
  <c r="BO98" i="5"/>
  <c r="BN98" i="5"/>
  <c r="BM98" i="5"/>
  <c r="BL98" i="5"/>
  <c r="BI98" i="5"/>
  <c r="BH98" i="5"/>
  <c r="BF98" i="5"/>
  <c r="BE98" i="5"/>
  <c r="BD98" i="5"/>
  <c r="BC98" i="5"/>
  <c r="BB98" i="5"/>
  <c r="BA98" i="5"/>
  <c r="AZ98" i="5"/>
  <c r="AY98" i="5"/>
  <c r="AX98" i="5"/>
  <c r="AU98" i="5"/>
  <c r="AS98" i="5"/>
  <c r="AO98" i="5"/>
  <c r="AQ97" i="5"/>
  <c r="BX97" i="5"/>
  <c r="BY97" i="5"/>
  <c r="CA97" i="5"/>
  <c r="AR97" i="5"/>
  <c r="CB97" i="5"/>
  <c r="AW97" i="5"/>
  <c r="CC97" i="5"/>
  <c r="AT97" i="5"/>
  <c r="CD97" i="5"/>
  <c r="CE97" i="5"/>
  <c r="CF97" i="5"/>
  <c r="AV97" i="5"/>
  <c r="CJ97" i="5"/>
  <c r="CO97" i="5"/>
  <c r="CK97" i="5"/>
  <c r="CM97" i="5"/>
  <c r="BH97" i="5"/>
  <c r="CN97" i="5"/>
  <c r="CU97" i="5"/>
  <c r="CP97" i="5"/>
  <c r="CQ97" i="5"/>
  <c r="BU97" i="5"/>
  <c r="CL97" i="5"/>
  <c r="BG97" i="5"/>
  <c r="CI97" i="5"/>
  <c r="BJ97" i="5"/>
  <c r="CH97" i="5"/>
  <c r="BK97" i="5"/>
  <c r="CG97" i="5"/>
  <c r="BT97" i="5"/>
  <c r="BS97" i="5"/>
  <c r="BR97" i="5"/>
  <c r="BQ97" i="5"/>
  <c r="BP97" i="5"/>
  <c r="BO97" i="5"/>
  <c r="BN97" i="5"/>
  <c r="BM97" i="5"/>
  <c r="BL97" i="5"/>
  <c r="BI97" i="5"/>
  <c r="BF97" i="5"/>
  <c r="BE97" i="5"/>
  <c r="BD97" i="5"/>
  <c r="BC97" i="5"/>
  <c r="BB97" i="5"/>
  <c r="BA97" i="5"/>
  <c r="AZ97" i="5"/>
  <c r="AY97" i="5"/>
  <c r="AX97" i="5"/>
  <c r="AU97" i="5"/>
  <c r="AS97" i="5"/>
  <c r="AO97" i="5"/>
  <c r="AQ96" i="5"/>
  <c r="BX96" i="5"/>
  <c r="BY96" i="5"/>
  <c r="CA96" i="5"/>
  <c r="AR96" i="5"/>
  <c r="CB96" i="5"/>
  <c r="AW96" i="5"/>
  <c r="CC96" i="5"/>
  <c r="AT96" i="5"/>
  <c r="CD96" i="5"/>
  <c r="CE96" i="5"/>
  <c r="CF96" i="5"/>
  <c r="CO96" i="5"/>
  <c r="CK96" i="5"/>
  <c r="CM96" i="5"/>
  <c r="BH96" i="5"/>
  <c r="CN96" i="5"/>
  <c r="CU96" i="5"/>
  <c r="CP96" i="5"/>
  <c r="CQ96" i="5"/>
  <c r="BU96" i="5"/>
  <c r="CL96" i="5"/>
  <c r="BG96" i="5"/>
  <c r="CI96" i="5"/>
  <c r="BJ96" i="5"/>
  <c r="CH96" i="5"/>
  <c r="BK96" i="5"/>
  <c r="CG96" i="5"/>
  <c r="BT96" i="5"/>
  <c r="BS96" i="5"/>
  <c r="BR96" i="5"/>
  <c r="BQ96" i="5"/>
  <c r="BP96" i="5"/>
  <c r="BO96" i="5"/>
  <c r="BN96" i="5"/>
  <c r="BM96" i="5"/>
  <c r="BL96" i="5"/>
  <c r="BI96" i="5"/>
  <c r="BF96" i="5"/>
  <c r="BE96" i="5"/>
  <c r="BD96" i="5"/>
  <c r="BC96" i="5"/>
  <c r="BB96" i="5"/>
  <c r="BA96" i="5"/>
  <c r="AZ96" i="5"/>
  <c r="AY96" i="5"/>
  <c r="AX96" i="5"/>
  <c r="AV96" i="5"/>
  <c r="AU96" i="5"/>
  <c r="AS96" i="5"/>
  <c r="AO96" i="5"/>
  <c r="AQ95" i="5"/>
  <c r="BX95" i="5"/>
  <c r="BY95" i="5"/>
  <c r="CA95" i="5"/>
  <c r="AR95" i="5"/>
  <c r="CB95" i="5"/>
  <c r="AW95" i="5"/>
  <c r="CC95" i="5"/>
  <c r="AT95" i="5"/>
  <c r="CD95" i="5"/>
  <c r="CE95" i="5"/>
  <c r="CF95" i="5"/>
  <c r="CO95" i="5"/>
  <c r="CK95" i="5"/>
  <c r="CM95" i="5"/>
  <c r="CU95" i="5"/>
  <c r="CQ95" i="5"/>
  <c r="BU95" i="5"/>
  <c r="CL95" i="5"/>
  <c r="BG95" i="5"/>
  <c r="CI95" i="5"/>
  <c r="BJ95" i="5"/>
  <c r="CH95" i="5"/>
  <c r="BK95" i="5"/>
  <c r="CG95" i="5"/>
  <c r="BT95" i="5"/>
  <c r="BS95" i="5"/>
  <c r="BR95" i="5"/>
  <c r="BQ95" i="5"/>
  <c r="BP95" i="5"/>
  <c r="BO95" i="5"/>
  <c r="BN95" i="5"/>
  <c r="BM95" i="5"/>
  <c r="BL95" i="5"/>
  <c r="BI95" i="5"/>
  <c r="BH95" i="5"/>
  <c r="BF95" i="5"/>
  <c r="BE95" i="5"/>
  <c r="BD95" i="5"/>
  <c r="BC95" i="5"/>
  <c r="BB95" i="5"/>
  <c r="BA95" i="5"/>
  <c r="AZ95" i="5"/>
  <c r="AY95" i="5"/>
  <c r="AX95" i="5"/>
  <c r="AV95" i="5"/>
  <c r="AU95" i="5"/>
  <c r="AS95" i="5"/>
  <c r="AO95" i="5"/>
  <c r="AQ94" i="5"/>
  <c r="BX94" i="5"/>
  <c r="BY94" i="5"/>
  <c r="CA94" i="5"/>
  <c r="AR94" i="5"/>
  <c r="CB94" i="5"/>
  <c r="AW94" i="5"/>
  <c r="CC94" i="5"/>
  <c r="AT94" i="5"/>
  <c r="CD94" i="5"/>
  <c r="CE94" i="5"/>
  <c r="CF94" i="5"/>
  <c r="CO94" i="5"/>
  <c r="CK94" i="5"/>
  <c r="CM94" i="5"/>
  <c r="BH94" i="5"/>
  <c r="CN94" i="5"/>
  <c r="CU94" i="5"/>
  <c r="CP94" i="5"/>
  <c r="CQ94" i="5"/>
  <c r="BU94" i="5"/>
  <c r="CL94" i="5"/>
  <c r="BG94" i="5"/>
  <c r="CI94" i="5"/>
  <c r="BJ94" i="5"/>
  <c r="CH94" i="5"/>
  <c r="BK94" i="5"/>
  <c r="CG94" i="5"/>
  <c r="BT94" i="5"/>
  <c r="BS94" i="5"/>
  <c r="BR94" i="5"/>
  <c r="BQ94" i="5"/>
  <c r="BP94" i="5"/>
  <c r="BO94" i="5"/>
  <c r="BN94" i="5"/>
  <c r="BM94" i="5"/>
  <c r="BL94" i="5"/>
  <c r="BI94" i="5"/>
  <c r="BF94" i="5"/>
  <c r="BE94" i="5"/>
  <c r="BD94" i="5"/>
  <c r="BC94" i="5"/>
  <c r="BB94" i="5"/>
  <c r="BA94" i="5"/>
  <c r="AZ94" i="5"/>
  <c r="AY94" i="5"/>
  <c r="AX94" i="5"/>
  <c r="AV94" i="5"/>
  <c r="AU94" i="5"/>
  <c r="AS94" i="5"/>
  <c r="AO94" i="5"/>
  <c r="AQ93" i="5"/>
  <c r="BX93" i="5"/>
  <c r="BY93" i="5"/>
  <c r="CA93" i="5"/>
  <c r="AR93" i="5"/>
  <c r="CB93" i="5"/>
  <c r="AT93" i="5"/>
  <c r="CD93" i="5"/>
  <c r="CE93" i="5"/>
  <c r="CF93" i="5"/>
  <c r="AV93" i="5"/>
  <c r="CJ93" i="5"/>
  <c r="CO93" i="5"/>
  <c r="CK93" i="5"/>
  <c r="CM93" i="5"/>
  <c r="CU93" i="5"/>
  <c r="CP93" i="5"/>
  <c r="CQ93" i="5"/>
  <c r="BU93" i="5"/>
  <c r="CL93" i="5"/>
  <c r="BG93" i="5"/>
  <c r="CI93" i="5"/>
  <c r="BJ93" i="5"/>
  <c r="CH93" i="5"/>
  <c r="BK93" i="5"/>
  <c r="CG93" i="5"/>
  <c r="BT93" i="5"/>
  <c r="BS93" i="5"/>
  <c r="BR93" i="5"/>
  <c r="BQ93" i="5"/>
  <c r="BP93" i="5"/>
  <c r="BO93" i="5"/>
  <c r="BN93" i="5"/>
  <c r="BM93" i="5"/>
  <c r="BL93" i="5"/>
  <c r="BI93" i="5"/>
  <c r="BH93" i="5"/>
  <c r="BF93" i="5"/>
  <c r="BE93" i="5"/>
  <c r="BD93" i="5"/>
  <c r="BC93" i="5"/>
  <c r="BB93" i="5"/>
  <c r="BA93" i="5"/>
  <c r="AZ93" i="5"/>
  <c r="AY93" i="5"/>
  <c r="AX93" i="5"/>
  <c r="AW93" i="5"/>
  <c r="AU93" i="5"/>
  <c r="AS93" i="5"/>
  <c r="AO93" i="5"/>
  <c r="AQ92" i="5"/>
  <c r="BX92" i="5"/>
  <c r="BY92" i="5"/>
  <c r="CA92" i="5"/>
  <c r="AR92" i="5"/>
  <c r="CB92" i="5"/>
  <c r="AW92" i="5"/>
  <c r="CC92" i="5"/>
  <c r="AT92" i="5"/>
  <c r="CD92" i="5"/>
  <c r="CE92" i="5"/>
  <c r="CF92" i="5"/>
  <c r="AV92" i="5"/>
  <c r="CJ92" i="5"/>
  <c r="CO92" i="5"/>
  <c r="CK92" i="5"/>
  <c r="CM92" i="5"/>
  <c r="BH92" i="5"/>
  <c r="CN92" i="5"/>
  <c r="CU92" i="5"/>
  <c r="CP92" i="5"/>
  <c r="CQ92" i="5"/>
  <c r="BU92" i="5"/>
  <c r="CL92" i="5"/>
  <c r="BG92" i="5"/>
  <c r="CI92" i="5"/>
  <c r="BJ92" i="5"/>
  <c r="CH92" i="5"/>
  <c r="BK92" i="5"/>
  <c r="CG92" i="5"/>
  <c r="BT92" i="5"/>
  <c r="BS92" i="5"/>
  <c r="BR92" i="5"/>
  <c r="BQ92" i="5"/>
  <c r="BP92" i="5"/>
  <c r="BO92" i="5"/>
  <c r="BN92" i="5"/>
  <c r="BM92" i="5"/>
  <c r="BL92" i="5"/>
  <c r="BI92" i="5"/>
  <c r="BF92" i="5"/>
  <c r="BE92" i="5"/>
  <c r="BD92" i="5"/>
  <c r="BC92" i="5"/>
  <c r="BB92" i="5"/>
  <c r="BA92" i="5"/>
  <c r="AZ92" i="5"/>
  <c r="AY92" i="5"/>
  <c r="AX92" i="5"/>
  <c r="AU92" i="5"/>
  <c r="AS92" i="5"/>
  <c r="AO92" i="5"/>
  <c r="AQ91" i="5"/>
  <c r="BX91" i="5"/>
  <c r="BY91" i="5"/>
  <c r="CA91" i="5"/>
  <c r="AR91" i="5"/>
  <c r="CB91" i="5"/>
  <c r="AW91" i="5"/>
  <c r="CC91" i="5"/>
  <c r="AT91" i="5"/>
  <c r="CD91" i="5"/>
  <c r="CE91" i="5"/>
  <c r="CF91" i="5"/>
  <c r="CO91" i="5"/>
  <c r="CK91" i="5"/>
  <c r="CM91" i="5"/>
  <c r="BH91" i="5"/>
  <c r="CN91" i="5"/>
  <c r="CU91" i="5"/>
  <c r="CQ91" i="5"/>
  <c r="BU91" i="5"/>
  <c r="CL91" i="5"/>
  <c r="BG91" i="5"/>
  <c r="CI91" i="5"/>
  <c r="BJ91" i="5"/>
  <c r="CH91" i="5"/>
  <c r="BK91" i="5"/>
  <c r="CG91" i="5"/>
  <c r="BT91" i="5"/>
  <c r="BS91" i="5"/>
  <c r="BR91" i="5"/>
  <c r="BQ91" i="5"/>
  <c r="BP91" i="5"/>
  <c r="BO91" i="5"/>
  <c r="BN91" i="5"/>
  <c r="BM91" i="5"/>
  <c r="BL91" i="5"/>
  <c r="BI91" i="5"/>
  <c r="BF91" i="5"/>
  <c r="BE91" i="5"/>
  <c r="BD91" i="5"/>
  <c r="BC91" i="5"/>
  <c r="BB91" i="5"/>
  <c r="BA91" i="5"/>
  <c r="AZ91" i="5"/>
  <c r="AY91" i="5"/>
  <c r="AX91" i="5"/>
  <c r="AV91" i="5"/>
  <c r="AU91" i="5"/>
  <c r="AS91" i="5"/>
  <c r="AO91" i="5"/>
  <c r="AQ90" i="5"/>
  <c r="BX90" i="5"/>
  <c r="BY90" i="5"/>
  <c r="CA90" i="5"/>
  <c r="AR90" i="5"/>
  <c r="CB90" i="5"/>
  <c r="AT90" i="5"/>
  <c r="CD90" i="5"/>
  <c r="CE90" i="5"/>
  <c r="CF90" i="5"/>
  <c r="CO90" i="5"/>
  <c r="CK90" i="5"/>
  <c r="CM90" i="5"/>
  <c r="CU90" i="5"/>
  <c r="CP90" i="5"/>
  <c r="CQ90" i="5"/>
  <c r="BU90" i="5"/>
  <c r="CL90" i="5"/>
  <c r="BG90" i="5"/>
  <c r="CI90" i="5"/>
  <c r="BJ90" i="5"/>
  <c r="CH90" i="5"/>
  <c r="BK90" i="5"/>
  <c r="CG90" i="5"/>
  <c r="BT90" i="5"/>
  <c r="BS90" i="5"/>
  <c r="BR90" i="5"/>
  <c r="BQ90" i="5"/>
  <c r="BP90" i="5"/>
  <c r="BO90" i="5"/>
  <c r="BN90" i="5"/>
  <c r="BM90" i="5"/>
  <c r="BL90" i="5"/>
  <c r="BI90" i="5"/>
  <c r="BH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S90" i="5"/>
  <c r="AO90" i="5"/>
  <c r="AQ89" i="5"/>
  <c r="BX89" i="5"/>
  <c r="BY89" i="5"/>
  <c r="CA89" i="5"/>
  <c r="AR89" i="5"/>
  <c r="CB89" i="5"/>
  <c r="AW89" i="5"/>
  <c r="CC89" i="5"/>
  <c r="AT89" i="5"/>
  <c r="CD89" i="5"/>
  <c r="CE89" i="5"/>
  <c r="CF89" i="5"/>
  <c r="CO89" i="5"/>
  <c r="CK89" i="5"/>
  <c r="CM89" i="5"/>
  <c r="BH89" i="5"/>
  <c r="CN89" i="5"/>
  <c r="CU89" i="5"/>
  <c r="CP89" i="5"/>
  <c r="CQ89" i="5"/>
  <c r="BU89" i="5"/>
  <c r="CL89" i="5"/>
  <c r="BG89" i="5"/>
  <c r="CI89" i="5"/>
  <c r="BJ89" i="5"/>
  <c r="CH89" i="5"/>
  <c r="BK89" i="5"/>
  <c r="CG89" i="5"/>
  <c r="BT89" i="5"/>
  <c r="BS89" i="5"/>
  <c r="BR89" i="5"/>
  <c r="BQ89" i="5"/>
  <c r="BP89" i="5"/>
  <c r="BO89" i="5"/>
  <c r="BN89" i="5"/>
  <c r="BM89" i="5"/>
  <c r="BL89" i="5"/>
  <c r="BI89" i="5"/>
  <c r="BF89" i="5"/>
  <c r="BE89" i="5"/>
  <c r="BD89" i="5"/>
  <c r="BC89" i="5"/>
  <c r="BB89" i="5"/>
  <c r="BA89" i="5"/>
  <c r="AZ89" i="5"/>
  <c r="AY89" i="5"/>
  <c r="AX89" i="5"/>
  <c r="AV89" i="5"/>
  <c r="AU89" i="5"/>
  <c r="AS89" i="5"/>
  <c r="AO89" i="5"/>
  <c r="AQ88" i="5"/>
  <c r="BX88" i="5"/>
  <c r="BY88" i="5"/>
  <c r="CA88" i="5"/>
  <c r="AR88" i="5"/>
  <c r="CB88" i="5"/>
  <c r="AT88" i="5"/>
  <c r="CD88" i="5"/>
  <c r="CE88" i="5"/>
  <c r="CF88" i="5"/>
  <c r="AV88" i="5"/>
  <c r="CJ88" i="5"/>
  <c r="CO88" i="5"/>
  <c r="CK88" i="5"/>
  <c r="CM88" i="5"/>
  <c r="BH88" i="5"/>
  <c r="CN88" i="5"/>
  <c r="CU88" i="5"/>
  <c r="CP88" i="5"/>
  <c r="CQ88" i="5"/>
  <c r="BU88" i="5"/>
  <c r="CL88" i="5"/>
  <c r="BG88" i="5"/>
  <c r="CI88" i="5"/>
  <c r="BJ88" i="5"/>
  <c r="CH88" i="5"/>
  <c r="BK88" i="5"/>
  <c r="CG88" i="5"/>
  <c r="BT88" i="5"/>
  <c r="BS88" i="5"/>
  <c r="BR88" i="5"/>
  <c r="BQ88" i="5"/>
  <c r="BP88" i="5"/>
  <c r="BO88" i="5"/>
  <c r="BN88" i="5"/>
  <c r="BM88" i="5"/>
  <c r="BL88" i="5"/>
  <c r="BI88" i="5"/>
  <c r="BF88" i="5"/>
  <c r="BE88" i="5"/>
  <c r="BD88" i="5"/>
  <c r="BC88" i="5"/>
  <c r="BB88" i="5"/>
  <c r="BA88" i="5"/>
  <c r="AZ88" i="5"/>
  <c r="AY88" i="5"/>
  <c r="AX88" i="5"/>
  <c r="AW88" i="5"/>
  <c r="AU88" i="5"/>
  <c r="AS88" i="5"/>
  <c r="AO88" i="5"/>
  <c r="AQ87" i="5"/>
  <c r="BX87" i="5"/>
  <c r="BY87" i="5"/>
  <c r="CA87" i="5"/>
  <c r="AR87" i="5"/>
  <c r="CB87" i="5"/>
  <c r="AT87" i="5"/>
  <c r="CD87" i="5"/>
  <c r="CE87" i="5"/>
  <c r="CF87" i="5"/>
  <c r="AV87" i="5"/>
  <c r="CJ87" i="5"/>
  <c r="CO87" i="5"/>
  <c r="CK87" i="5"/>
  <c r="CM87" i="5"/>
  <c r="BH87" i="5"/>
  <c r="CN87" i="5"/>
  <c r="CU87" i="5"/>
  <c r="CP87" i="5"/>
  <c r="CQ87" i="5"/>
  <c r="BU87" i="5"/>
  <c r="CL87" i="5"/>
  <c r="BG87" i="5"/>
  <c r="CI87" i="5"/>
  <c r="BJ87" i="5"/>
  <c r="CH87" i="5"/>
  <c r="BK87" i="5"/>
  <c r="CG87" i="5"/>
  <c r="BT87" i="5"/>
  <c r="BS87" i="5"/>
  <c r="BR87" i="5"/>
  <c r="BQ87" i="5"/>
  <c r="BP87" i="5"/>
  <c r="BO87" i="5"/>
  <c r="BN87" i="5"/>
  <c r="BM87" i="5"/>
  <c r="BL87" i="5"/>
  <c r="BI87" i="5"/>
  <c r="BF87" i="5"/>
  <c r="BE87" i="5"/>
  <c r="BD87" i="5"/>
  <c r="BC87" i="5"/>
  <c r="BB87" i="5"/>
  <c r="BA87" i="5"/>
  <c r="AZ87" i="5"/>
  <c r="AY87" i="5"/>
  <c r="AX87" i="5"/>
  <c r="AW87" i="5"/>
  <c r="AU87" i="5"/>
  <c r="AS87" i="5"/>
  <c r="AO87" i="5"/>
  <c r="AQ86" i="5"/>
  <c r="BX86" i="5"/>
  <c r="BY86" i="5"/>
  <c r="CA86" i="5"/>
  <c r="AR86" i="5"/>
  <c r="CB86" i="5"/>
  <c r="AW86" i="5"/>
  <c r="CC86" i="5"/>
  <c r="AT86" i="5"/>
  <c r="CD86" i="5"/>
  <c r="CE86" i="5"/>
  <c r="CF86" i="5"/>
  <c r="AV86" i="5"/>
  <c r="CJ86" i="5"/>
  <c r="CO86" i="5"/>
  <c r="CK86" i="5"/>
  <c r="CM86" i="5"/>
  <c r="CU86" i="5"/>
  <c r="CP86" i="5"/>
  <c r="CQ86" i="5"/>
  <c r="BU86" i="5"/>
  <c r="CL86" i="5"/>
  <c r="BG86" i="5"/>
  <c r="CI86" i="5"/>
  <c r="BJ86" i="5"/>
  <c r="CH86" i="5"/>
  <c r="BK86" i="5"/>
  <c r="CG86" i="5"/>
  <c r="BT86" i="5"/>
  <c r="BS86" i="5"/>
  <c r="BR86" i="5"/>
  <c r="BQ86" i="5"/>
  <c r="BP86" i="5"/>
  <c r="BO86" i="5"/>
  <c r="BN86" i="5"/>
  <c r="BM86" i="5"/>
  <c r="BL86" i="5"/>
  <c r="BI86" i="5"/>
  <c r="BH86" i="5"/>
  <c r="BF86" i="5"/>
  <c r="BE86" i="5"/>
  <c r="BD86" i="5"/>
  <c r="BC86" i="5"/>
  <c r="BB86" i="5"/>
  <c r="BA86" i="5"/>
  <c r="AZ86" i="5"/>
  <c r="AY86" i="5"/>
  <c r="AX86" i="5"/>
  <c r="AU86" i="5"/>
  <c r="AS86" i="5"/>
  <c r="AO86" i="5"/>
  <c r="AQ85" i="5"/>
  <c r="BX85" i="5"/>
  <c r="BY85" i="5"/>
  <c r="CA85" i="5"/>
  <c r="AR85" i="5"/>
  <c r="CB85" i="5"/>
  <c r="AW85" i="5"/>
  <c r="CC85" i="5"/>
  <c r="AT85" i="5"/>
  <c r="CD85" i="5"/>
  <c r="CE85" i="5"/>
  <c r="CF85" i="5"/>
  <c r="AV85" i="5"/>
  <c r="CJ85" i="5"/>
  <c r="CO85" i="5"/>
  <c r="CK85" i="5"/>
  <c r="CM85" i="5"/>
  <c r="BH85" i="5"/>
  <c r="CN85" i="5"/>
  <c r="CU85" i="5"/>
  <c r="CP85" i="5"/>
  <c r="CQ85" i="5"/>
  <c r="BU85" i="5"/>
  <c r="CL85" i="5"/>
  <c r="BG85" i="5"/>
  <c r="CI85" i="5"/>
  <c r="BJ85" i="5"/>
  <c r="CH85" i="5"/>
  <c r="BK85" i="5"/>
  <c r="CG85" i="5"/>
  <c r="BT85" i="5"/>
  <c r="BS85" i="5"/>
  <c r="BR85" i="5"/>
  <c r="BQ85" i="5"/>
  <c r="BP85" i="5"/>
  <c r="BO85" i="5"/>
  <c r="BN85" i="5"/>
  <c r="BM85" i="5"/>
  <c r="BL85" i="5"/>
  <c r="BI85" i="5"/>
  <c r="BF85" i="5"/>
  <c r="BE85" i="5"/>
  <c r="BD85" i="5"/>
  <c r="BC85" i="5"/>
  <c r="BB85" i="5"/>
  <c r="BA85" i="5"/>
  <c r="AZ85" i="5"/>
  <c r="AY85" i="5"/>
  <c r="AX85" i="5"/>
  <c r="AU85" i="5"/>
  <c r="AS85" i="5"/>
  <c r="AO85" i="5"/>
  <c r="AQ84" i="5"/>
  <c r="BX84" i="5"/>
  <c r="BY84" i="5"/>
  <c r="CA84" i="5"/>
  <c r="AW84" i="5"/>
  <c r="CC84" i="5"/>
  <c r="AT84" i="5"/>
  <c r="CD84" i="5"/>
  <c r="CE84" i="5"/>
  <c r="CF84" i="5"/>
  <c r="AV84" i="5"/>
  <c r="CJ84" i="5"/>
  <c r="CO84" i="5"/>
  <c r="CK84" i="5"/>
  <c r="CM84" i="5"/>
  <c r="BH84" i="5"/>
  <c r="CN84" i="5"/>
  <c r="CU84" i="5"/>
  <c r="CP84" i="5"/>
  <c r="CQ84" i="5"/>
  <c r="BU84" i="5"/>
  <c r="CL84" i="5"/>
  <c r="BG84" i="5"/>
  <c r="CI84" i="5"/>
  <c r="BJ84" i="5"/>
  <c r="CH84" i="5"/>
  <c r="BK84" i="5"/>
  <c r="CG84" i="5"/>
  <c r="BT84" i="5"/>
  <c r="BS84" i="5"/>
  <c r="BR84" i="5"/>
  <c r="BQ84" i="5"/>
  <c r="BP84" i="5"/>
  <c r="BO84" i="5"/>
  <c r="BN84" i="5"/>
  <c r="BM84" i="5"/>
  <c r="BL84" i="5"/>
  <c r="BI84" i="5"/>
  <c r="BF84" i="5"/>
  <c r="BE84" i="5"/>
  <c r="BD84" i="5"/>
  <c r="BC84" i="5"/>
  <c r="BB84" i="5"/>
  <c r="BA84" i="5"/>
  <c r="AZ84" i="5"/>
  <c r="AY84" i="5"/>
  <c r="AX84" i="5"/>
  <c r="AU84" i="5"/>
  <c r="AS84" i="5"/>
  <c r="AR84" i="5"/>
  <c r="AO84" i="5"/>
  <c r="BY83" i="5"/>
  <c r="CA83" i="5"/>
  <c r="AR83" i="5"/>
  <c r="CB83" i="5"/>
  <c r="AW83" i="5"/>
  <c r="CC83" i="5"/>
  <c r="AT83" i="5"/>
  <c r="CD83" i="5"/>
  <c r="CE83" i="5"/>
  <c r="CF83" i="5"/>
  <c r="AV83" i="5"/>
  <c r="CJ83" i="5"/>
  <c r="CO83" i="5"/>
  <c r="CK83" i="5"/>
  <c r="CM83" i="5"/>
  <c r="BH83" i="5"/>
  <c r="CN83" i="5"/>
  <c r="CU83" i="5"/>
  <c r="CP83" i="5"/>
  <c r="CQ83" i="5"/>
  <c r="BU83" i="5"/>
  <c r="CL83" i="5"/>
  <c r="BG83" i="5"/>
  <c r="CI83" i="5"/>
  <c r="BJ83" i="5"/>
  <c r="CH83" i="5"/>
  <c r="BK83" i="5"/>
  <c r="CG83" i="5"/>
  <c r="BT83" i="5"/>
  <c r="BS83" i="5"/>
  <c r="BR83" i="5"/>
  <c r="BQ83" i="5"/>
  <c r="BP83" i="5"/>
  <c r="BO83" i="5"/>
  <c r="BN83" i="5"/>
  <c r="BM83" i="5"/>
  <c r="BL83" i="5"/>
  <c r="BI83" i="5"/>
  <c r="BF83" i="5"/>
  <c r="BE83" i="5"/>
  <c r="BD83" i="5"/>
  <c r="BC83" i="5"/>
  <c r="BB83" i="5"/>
  <c r="BA83" i="5"/>
  <c r="AZ83" i="5"/>
  <c r="AY83" i="5"/>
  <c r="AX83" i="5"/>
  <c r="AU83" i="5"/>
  <c r="AS83" i="5"/>
  <c r="AO83" i="5"/>
  <c r="AQ82" i="5"/>
  <c r="BX82" i="5"/>
  <c r="BY82" i="5"/>
  <c r="CA82" i="5"/>
  <c r="AR82" i="5"/>
  <c r="CB82" i="5"/>
  <c r="AW82" i="5"/>
  <c r="CC82" i="5"/>
  <c r="AT82" i="5"/>
  <c r="CD82" i="5"/>
  <c r="CE82" i="5"/>
  <c r="CF82" i="5"/>
  <c r="CO82" i="5"/>
  <c r="CK82" i="5"/>
  <c r="CM82" i="5"/>
  <c r="BH82" i="5"/>
  <c r="CN82" i="5"/>
  <c r="CU82" i="5"/>
  <c r="CP82" i="5"/>
  <c r="CQ82" i="5"/>
  <c r="BU82" i="5"/>
  <c r="CL82" i="5"/>
  <c r="BG82" i="5"/>
  <c r="CI82" i="5"/>
  <c r="BJ82" i="5"/>
  <c r="CH82" i="5"/>
  <c r="BK82" i="5"/>
  <c r="CG82" i="5"/>
  <c r="BT82" i="5"/>
  <c r="BS82" i="5"/>
  <c r="BR82" i="5"/>
  <c r="BQ82" i="5"/>
  <c r="BP82" i="5"/>
  <c r="BO82" i="5"/>
  <c r="BN82" i="5"/>
  <c r="BM82" i="5"/>
  <c r="BL82" i="5"/>
  <c r="BI82" i="5"/>
  <c r="BF82" i="5"/>
  <c r="BE82" i="5"/>
  <c r="BD82" i="5"/>
  <c r="BC82" i="5"/>
  <c r="BB82" i="5"/>
  <c r="BA82" i="5"/>
  <c r="AZ82" i="5"/>
  <c r="AY82" i="5"/>
  <c r="AX82" i="5"/>
  <c r="AV82" i="5"/>
  <c r="AU82" i="5"/>
  <c r="AS82" i="5"/>
  <c r="AO82" i="5"/>
  <c r="AQ81" i="5"/>
  <c r="BX81" i="5"/>
  <c r="BY81" i="5"/>
  <c r="CA81" i="5"/>
  <c r="AR81" i="5"/>
  <c r="CB81" i="5"/>
  <c r="AW81" i="5"/>
  <c r="CC81" i="5"/>
  <c r="AT81" i="5"/>
  <c r="CD81" i="5"/>
  <c r="CE81" i="5"/>
  <c r="CF81" i="5"/>
  <c r="CO81" i="5"/>
  <c r="CK81" i="5"/>
  <c r="CM81" i="5"/>
  <c r="BH81" i="5"/>
  <c r="CN81" i="5"/>
  <c r="CU81" i="5"/>
  <c r="CP81" i="5"/>
  <c r="CQ81" i="5"/>
  <c r="BU81" i="5"/>
  <c r="CL81" i="5"/>
  <c r="BG81" i="5"/>
  <c r="CI81" i="5"/>
  <c r="BJ81" i="5"/>
  <c r="CH81" i="5"/>
  <c r="BK81" i="5"/>
  <c r="CG81" i="5"/>
  <c r="BT81" i="5"/>
  <c r="BS81" i="5"/>
  <c r="BR81" i="5"/>
  <c r="BQ81" i="5"/>
  <c r="BP81" i="5"/>
  <c r="BO81" i="5"/>
  <c r="BN81" i="5"/>
  <c r="BM81" i="5"/>
  <c r="BL81" i="5"/>
  <c r="BI81" i="5"/>
  <c r="BF81" i="5"/>
  <c r="BE81" i="5"/>
  <c r="BD81" i="5"/>
  <c r="BC81" i="5"/>
  <c r="BB81" i="5"/>
  <c r="BA81" i="5"/>
  <c r="AZ81" i="5"/>
  <c r="AY81" i="5"/>
  <c r="AX81" i="5"/>
  <c r="AV81" i="5"/>
  <c r="AU81" i="5"/>
  <c r="AS81" i="5"/>
  <c r="AO81" i="5"/>
  <c r="BY80" i="5"/>
  <c r="CA80" i="5"/>
  <c r="AT80" i="5"/>
  <c r="CD80" i="5"/>
  <c r="CE80" i="5"/>
  <c r="CF80" i="5"/>
  <c r="AV80" i="5"/>
  <c r="CJ80" i="5"/>
  <c r="CO80" i="5"/>
  <c r="CK80" i="5"/>
  <c r="CM80" i="5"/>
  <c r="CU80" i="5"/>
  <c r="CP80" i="5"/>
  <c r="CQ80" i="5"/>
  <c r="BU80" i="5"/>
  <c r="CL80" i="5"/>
  <c r="BG80" i="5"/>
  <c r="CI80" i="5"/>
  <c r="BJ80" i="5"/>
  <c r="CH80" i="5"/>
  <c r="BT80" i="5"/>
  <c r="BS80" i="5"/>
  <c r="BR80" i="5"/>
  <c r="BQ80" i="5"/>
  <c r="BP80" i="5"/>
  <c r="BO80" i="5"/>
  <c r="BN80" i="5"/>
  <c r="BM80" i="5"/>
  <c r="BL80" i="5"/>
  <c r="BK80" i="5"/>
  <c r="BI80" i="5"/>
  <c r="BH80" i="5"/>
  <c r="BF80" i="5"/>
  <c r="BE80" i="5"/>
  <c r="BD80" i="5"/>
  <c r="BC80" i="5"/>
  <c r="BB80" i="5"/>
  <c r="BA80" i="5"/>
  <c r="AZ80" i="5"/>
  <c r="AY80" i="5"/>
  <c r="AX80" i="5"/>
  <c r="AW80" i="5"/>
  <c r="AU80" i="5"/>
  <c r="AS80" i="5"/>
  <c r="AR80" i="5"/>
  <c r="AO80" i="5"/>
  <c r="AQ79" i="5"/>
  <c r="BX79" i="5"/>
  <c r="BY79" i="5"/>
  <c r="CA79" i="5"/>
  <c r="AR79" i="5"/>
  <c r="CB79" i="5"/>
  <c r="AT79" i="5"/>
  <c r="CD79" i="5"/>
  <c r="CE79" i="5"/>
  <c r="CF79" i="5"/>
  <c r="AV79" i="5"/>
  <c r="CJ79" i="5"/>
  <c r="CO79" i="5"/>
  <c r="CK79" i="5"/>
  <c r="CM79" i="5"/>
  <c r="CU79" i="5"/>
  <c r="CP79" i="5"/>
  <c r="CQ79" i="5"/>
  <c r="BU79" i="5"/>
  <c r="CL79" i="5"/>
  <c r="BG79" i="5"/>
  <c r="CI79" i="5"/>
  <c r="BJ79" i="5"/>
  <c r="CH79" i="5"/>
  <c r="BK79" i="5"/>
  <c r="CG79" i="5"/>
  <c r="BT79" i="5"/>
  <c r="BS79" i="5"/>
  <c r="BR79" i="5"/>
  <c r="BQ79" i="5"/>
  <c r="BP79" i="5"/>
  <c r="BO79" i="5"/>
  <c r="BN79" i="5"/>
  <c r="BM79" i="5"/>
  <c r="BL79" i="5"/>
  <c r="BI79" i="5"/>
  <c r="BH79" i="5"/>
  <c r="BF79" i="5"/>
  <c r="BE79" i="5"/>
  <c r="BD79" i="5"/>
  <c r="BC79" i="5"/>
  <c r="BB79" i="5"/>
  <c r="BA79" i="5"/>
  <c r="AZ79" i="5"/>
  <c r="AY79" i="5"/>
  <c r="AX79" i="5"/>
  <c r="AW79" i="5"/>
  <c r="AU79" i="5"/>
  <c r="AS79" i="5"/>
  <c r="AO79" i="5"/>
  <c r="AQ78" i="5"/>
  <c r="BX78" i="5"/>
  <c r="BY78" i="5"/>
  <c r="CA78" i="5"/>
  <c r="AR78" i="5"/>
  <c r="CB78" i="5"/>
  <c r="AW78" i="5"/>
  <c r="CC78" i="5"/>
  <c r="AT78" i="5"/>
  <c r="CD78" i="5"/>
  <c r="CE78" i="5"/>
  <c r="CF78" i="5"/>
  <c r="CO78" i="5"/>
  <c r="CK78" i="5"/>
  <c r="CM78" i="5"/>
  <c r="CU78" i="5"/>
  <c r="CQ78" i="5"/>
  <c r="BU78" i="5"/>
  <c r="CL78" i="5"/>
  <c r="BG78" i="5"/>
  <c r="CI78" i="5"/>
  <c r="BJ78" i="5"/>
  <c r="CH78" i="5"/>
  <c r="BK78" i="5"/>
  <c r="CG78" i="5"/>
  <c r="BT78" i="5"/>
  <c r="BS78" i="5"/>
  <c r="BR78" i="5"/>
  <c r="BQ78" i="5"/>
  <c r="BP78" i="5"/>
  <c r="BO78" i="5"/>
  <c r="BN78" i="5"/>
  <c r="BM78" i="5"/>
  <c r="BL78" i="5"/>
  <c r="BI78" i="5"/>
  <c r="BH78" i="5"/>
  <c r="BF78" i="5"/>
  <c r="BE78" i="5"/>
  <c r="BD78" i="5"/>
  <c r="BC78" i="5"/>
  <c r="BB78" i="5"/>
  <c r="BA78" i="5"/>
  <c r="AZ78" i="5"/>
  <c r="AY78" i="5"/>
  <c r="AX78" i="5"/>
  <c r="AV78" i="5"/>
  <c r="AU78" i="5"/>
  <c r="AS78" i="5"/>
  <c r="AO78" i="5"/>
  <c r="AQ77" i="5"/>
  <c r="BX77" i="5"/>
  <c r="BY77" i="5"/>
  <c r="CA77" i="5"/>
  <c r="AR77" i="5"/>
  <c r="CB77" i="5"/>
  <c r="AW77" i="5"/>
  <c r="CC77" i="5"/>
  <c r="AT77" i="5"/>
  <c r="CD77" i="5"/>
  <c r="CE77" i="5"/>
  <c r="CF77" i="5"/>
  <c r="CO77" i="5"/>
  <c r="CK77" i="5"/>
  <c r="CM77" i="5"/>
  <c r="CU77" i="5"/>
  <c r="CP77" i="5"/>
  <c r="CQ77" i="5"/>
  <c r="BU77" i="5"/>
  <c r="CL77" i="5"/>
  <c r="BG77" i="5"/>
  <c r="CI77" i="5"/>
  <c r="BJ77" i="5"/>
  <c r="CH77" i="5"/>
  <c r="BK77" i="5"/>
  <c r="CG77" i="5"/>
  <c r="BT77" i="5"/>
  <c r="BS77" i="5"/>
  <c r="BR77" i="5"/>
  <c r="BQ77" i="5"/>
  <c r="BP77" i="5"/>
  <c r="BO77" i="5"/>
  <c r="BN77" i="5"/>
  <c r="BM77" i="5"/>
  <c r="BL77" i="5"/>
  <c r="BI77" i="5"/>
  <c r="BH77" i="5"/>
  <c r="BF77" i="5"/>
  <c r="BE77" i="5"/>
  <c r="BD77" i="5"/>
  <c r="BC77" i="5"/>
  <c r="BB77" i="5"/>
  <c r="BA77" i="5"/>
  <c r="AZ77" i="5"/>
  <c r="AY77" i="5"/>
  <c r="AX77" i="5"/>
  <c r="AV77" i="5"/>
  <c r="AU77" i="5"/>
  <c r="AS77" i="5"/>
  <c r="AO77" i="5"/>
  <c r="AQ76" i="5"/>
  <c r="BX76" i="5"/>
  <c r="BY76" i="5"/>
  <c r="CA76" i="5"/>
  <c r="AR76" i="5"/>
  <c r="CB76" i="5"/>
  <c r="AW76" i="5"/>
  <c r="CC76" i="5"/>
  <c r="AT76" i="5"/>
  <c r="CD76" i="5"/>
  <c r="CE76" i="5"/>
  <c r="CF76" i="5"/>
  <c r="AV76" i="5"/>
  <c r="CJ76" i="5"/>
  <c r="CO76" i="5"/>
  <c r="CK76" i="5"/>
  <c r="CM76" i="5"/>
  <c r="CU76" i="5"/>
  <c r="CP76" i="5"/>
  <c r="CQ76" i="5"/>
  <c r="BU76" i="5"/>
  <c r="CL76" i="5"/>
  <c r="BG76" i="5"/>
  <c r="CI76" i="5"/>
  <c r="BJ76" i="5"/>
  <c r="CH76" i="5"/>
  <c r="BK76" i="5"/>
  <c r="CG76" i="5"/>
  <c r="BT76" i="5"/>
  <c r="BS76" i="5"/>
  <c r="BR76" i="5"/>
  <c r="BQ76" i="5"/>
  <c r="BP76" i="5"/>
  <c r="BO76" i="5"/>
  <c r="BN76" i="5"/>
  <c r="BM76" i="5"/>
  <c r="BL76" i="5"/>
  <c r="BI76" i="5"/>
  <c r="BH76" i="5"/>
  <c r="BF76" i="5"/>
  <c r="BE76" i="5"/>
  <c r="BD76" i="5"/>
  <c r="BC76" i="5"/>
  <c r="BB76" i="5"/>
  <c r="BA76" i="5"/>
  <c r="AZ76" i="5"/>
  <c r="AY76" i="5"/>
  <c r="AX76" i="5"/>
  <c r="AU76" i="5"/>
  <c r="AS76" i="5"/>
  <c r="AO76" i="5"/>
  <c r="AQ75" i="5"/>
  <c r="BX75" i="5"/>
  <c r="BY75" i="5"/>
  <c r="CA75" i="5"/>
  <c r="AR75" i="5"/>
  <c r="CB75" i="5"/>
  <c r="AW75" i="5"/>
  <c r="CC75" i="5"/>
  <c r="AT75" i="5"/>
  <c r="CD75" i="5"/>
  <c r="CE75" i="5"/>
  <c r="CF75" i="5"/>
  <c r="CO75" i="5"/>
  <c r="CK75" i="5"/>
  <c r="CM75" i="5"/>
  <c r="CU75" i="5"/>
  <c r="CP75" i="5"/>
  <c r="CQ75" i="5"/>
  <c r="BU75" i="5"/>
  <c r="CL75" i="5"/>
  <c r="BG75" i="5"/>
  <c r="CI75" i="5"/>
  <c r="BJ75" i="5"/>
  <c r="CH75" i="5"/>
  <c r="BK75" i="5"/>
  <c r="CG75" i="5"/>
  <c r="BT75" i="5"/>
  <c r="BS75" i="5"/>
  <c r="BR75" i="5"/>
  <c r="BQ75" i="5"/>
  <c r="BP75" i="5"/>
  <c r="BO75" i="5"/>
  <c r="BN75" i="5"/>
  <c r="BM75" i="5"/>
  <c r="BL75" i="5"/>
  <c r="BI75" i="5"/>
  <c r="BH75" i="5"/>
  <c r="BF75" i="5"/>
  <c r="BE75" i="5"/>
  <c r="BD75" i="5"/>
  <c r="BC75" i="5"/>
  <c r="BB75" i="5"/>
  <c r="BA75" i="5"/>
  <c r="AZ75" i="5"/>
  <c r="AY75" i="5"/>
  <c r="AX75" i="5"/>
  <c r="AV75" i="5"/>
  <c r="AU75" i="5"/>
  <c r="AS75" i="5"/>
  <c r="AO75" i="5"/>
  <c r="AQ74" i="5"/>
  <c r="BX74" i="5"/>
  <c r="BY74" i="5"/>
  <c r="CA74" i="5"/>
  <c r="AR74" i="5"/>
  <c r="CB74" i="5"/>
  <c r="AW74" i="5"/>
  <c r="CC74" i="5"/>
  <c r="AT74" i="5"/>
  <c r="CD74" i="5"/>
  <c r="CE74" i="5"/>
  <c r="CF74" i="5"/>
  <c r="AV74" i="5"/>
  <c r="CJ74" i="5"/>
  <c r="CO74" i="5"/>
  <c r="CK74" i="5"/>
  <c r="CM74" i="5"/>
  <c r="CU74" i="5"/>
  <c r="CP74" i="5"/>
  <c r="CQ74" i="5"/>
  <c r="BU74" i="5"/>
  <c r="CL74" i="5"/>
  <c r="BG74" i="5"/>
  <c r="CI74" i="5"/>
  <c r="BJ74" i="5"/>
  <c r="CH74" i="5"/>
  <c r="BK74" i="5"/>
  <c r="CG74" i="5"/>
  <c r="BT74" i="5"/>
  <c r="BS74" i="5"/>
  <c r="BR74" i="5"/>
  <c r="BQ74" i="5"/>
  <c r="BP74" i="5"/>
  <c r="BO74" i="5"/>
  <c r="BN74" i="5"/>
  <c r="BM74" i="5"/>
  <c r="BL74" i="5"/>
  <c r="BI74" i="5"/>
  <c r="BH74" i="5"/>
  <c r="BF74" i="5"/>
  <c r="BE74" i="5"/>
  <c r="BD74" i="5"/>
  <c r="BC74" i="5"/>
  <c r="BB74" i="5"/>
  <c r="BA74" i="5"/>
  <c r="AZ74" i="5"/>
  <c r="AY74" i="5"/>
  <c r="AX74" i="5"/>
  <c r="AU74" i="5"/>
  <c r="AS74" i="5"/>
  <c r="AO74" i="5"/>
  <c r="AQ73" i="5"/>
  <c r="BX73" i="5"/>
  <c r="BY73" i="5"/>
  <c r="CA73" i="5"/>
  <c r="AR73" i="5"/>
  <c r="CB73" i="5"/>
  <c r="AW73" i="5"/>
  <c r="CC73" i="5"/>
  <c r="AT73" i="5"/>
  <c r="CD73" i="5"/>
  <c r="CE73" i="5"/>
  <c r="CF73" i="5"/>
  <c r="AV73" i="5"/>
  <c r="CJ73" i="5"/>
  <c r="CO73" i="5"/>
  <c r="CK73" i="5"/>
  <c r="CM73" i="5"/>
  <c r="BH73" i="5"/>
  <c r="CN73" i="5"/>
  <c r="CU73" i="5"/>
  <c r="CP73" i="5"/>
  <c r="CQ73" i="5"/>
  <c r="BU73" i="5"/>
  <c r="CL73" i="5"/>
  <c r="BG73" i="5"/>
  <c r="CI73" i="5"/>
  <c r="BJ73" i="5"/>
  <c r="CH73" i="5"/>
  <c r="BK73" i="5"/>
  <c r="CG73" i="5"/>
  <c r="BT73" i="5"/>
  <c r="BS73" i="5"/>
  <c r="BR73" i="5"/>
  <c r="BQ73" i="5"/>
  <c r="BP73" i="5"/>
  <c r="BO73" i="5"/>
  <c r="BN73" i="5"/>
  <c r="BM73" i="5"/>
  <c r="BL73" i="5"/>
  <c r="BI73" i="5"/>
  <c r="BF73" i="5"/>
  <c r="BE73" i="5"/>
  <c r="BD73" i="5"/>
  <c r="BC73" i="5"/>
  <c r="BB73" i="5"/>
  <c r="BA73" i="5"/>
  <c r="AZ73" i="5"/>
  <c r="AY73" i="5"/>
  <c r="AX73" i="5"/>
  <c r="AU73" i="5"/>
  <c r="AS73" i="5"/>
  <c r="AO73" i="5"/>
  <c r="AQ72" i="5"/>
  <c r="BX72" i="5"/>
  <c r="BY72" i="5"/>
  <c r="CA72" i="5"/>
  <c r="AR72" i="5"/>
  <c r="CB72" i="5"/>
  <c r="AW72" i="5"/>
  <c r="CC72" i="5"/>
  <c r="AT72" i="5"/>
  <c r="CD72" i="5"/>
  <c r="CE72" i="5"/>
  <c r="CF72" i="5"/>
  <c r="AV72" i="5"/>
  <c r="CJ72" i="5"/>
  <c r="CO72" i="5"/>
  <c r="CK72" i="5"/>
  <c r="CM72" i="5"/>
  <c r="BH72" i="5"/>
  <c r="CN72" i="5"/>
  <c r="CU72" i="5"/>
  <c r="CP72" i="5"/>
  <c r="CQ72" i="5"/>
  <c r="BU72" i="5"/>
  <c r="CL72" i="5"/>
  <c r="BG72" i="5"/>
  <c r="CI72" i="5"/>
  <c r="BJ72" i="5"/>
  <c r="CH72" i="5"/>
  <c r="BK72" i="5"/>
  <c r="CG72" i="5"/>
  <c r="BT72" i="5"/>
  <c r="BS72" i="5"/>
  <c r="BR72" i="5"/>
  <c r="BQ72" i="5"/>
  <c r="BP72" i="5"/>
  <c r="BO72" i="5"/>
  <c r="BN72" i="5"/>
  <c r="BM72" i="5"/>
  <c r="BL72" i="5"/>
  <c r="BI72" i="5"/>
  <c r="BF72" i="5"/>
  <c r="BE72" i="5"/>
  <c r="BD72" i="5"/>
  <c r="BC72" i="5"/>
  <c r="BB72" i="5"/>
  <c r="BA72" i="5"/>
  <c r="AZ72" i="5"/>
  <c r="AY72" i="5"/>
  <c r="AX72" i="5"/>
  <c r="AU72" i="5"/>
  <c r="AS72" i="5"/>
  <c r="AO72" i="5"/>
  <c r="AQ71" i="5"/>
  <c r="BX71" i="5"/>
  <c r="BY71" i="5"/>
  <c r="CA71" i="5"/>
  <c r="AW71" i="5"/>
  <c r="CC71" i="5"/>
  <c r="AT71" i="5"/>
  <c r="CD71" i="5"/>
  <c r="CE71" i="5"/>
  <c r="CF71" i="5"/>
  <c r="AV71" i="5"/>
  <c r="CJ71" i="5"/>
  <c r="CO71" i="5"/>
  <c r="CK71" i="5"/>
  <c r="CM71" i="5"/>
  <c r="BH71" i="5"/>
  <c r="CN71" i="5"/>
  <c r="CS71" i="5"/>
  <c r="CU71" i="5"/>
  <c r="CQ71" i="5"/>
  <c r="BU71" i="5"/>
  <c r="CL71" i="5"/>
  <c r="BG71" i="5"/>
  <c r="CI71" i="5"/>
  <c r="BJ71" i="5"/>
  <c r="CH71" i="5"/>
  <c r="BK71" i="5"/>
  <c r="CG71" i="5"/>
  <c r="BT71" i="5"/>
  <c r="BS71" i="5"/>
  <c r="BR71" i="5"/>
  <c r="BQ71" i="5"/>
  <c r="BP71" i="5"/>
  <c r="BO71" i="5"/>
  <c r="BN71" i="5"/>
  <c r="BM71" i="5"/>
  <c r="BL71" i="5"/>
  <c r="BI71" i="5"/>
  <c r="BF71" i="5"/>
  <c r="BE71" i="5"/>
  <c r="BD71" i="5"/>
  <c r="BC71" i="5"/>
  <c r="BB71" i="5"/>
  <c r="BA71" i="5"/>
  <c r="AZ71" i="5"/>
  <c r="AY71" i="5"/>
  <c r="AX71" i="5"/>
  <c r="AU71" i="5"/>
  <c r="AS71" i="5"/>
  <c r="AR71" i="5"/>
  <c r="AO71" i="5"/>
  <c r="AQ70" i="5"/>
  <c r="BX70" i="5"/>
  <c r="BY70" i="5"/>
  <c r="CA70" i="5"/>
  <c r="AR70" i="5"/>
  <c r="CB70" i="5"/>
  <c r="AW70" i="5"/>
  <c r="CC70" i="5"/>
  <c r="CE70" i="5"/>
  <c r="CF70" i="5"/>
  <c r="AV70" i="5"/>
  <c r="CJ70" i="5"/>
  <c r="CO70" i="5"/>
  <c r="CK70" i="5"/>
  <c r="CM70" i="5"/>
  <c r="BH70" i="5"/>
  <c r="CN70" i="5"/>
  <c r="CS70" i="5"/>
  <c r="CU70" i="5"/>
  <c r="CQ70" i="5"/>
  <c r="BU70" i="5"/>
  <c r="CL70" i="5"/>
  <c r="BG70" i="5"/>
  <c r="CI70" i="5"/>
  <c r="BJ70" i="5"/>
  <c r="CH70" i="5"/>
  <c r="BK70" i="5"/>
  <c r="CG70" i="5"/>
  <c r="BT70" i="5"/>
  <c r="BS70" i="5"/>
  <c r="BR70" i="5"/>
  <c r="BQ70" i="5"/>
  <c r="BP70" i="5"/>
  <c r="BO70" i="5"/>
  <c r="BN70" i="5"/>
  <c r="BM70" i="5"/>
  <c r="BL70" i="5"/>
  <c r="BI70" i="5"/>
  <c r="BF70" i="5"/>
  <c r="BE70" i="5"/>
  <c r="BD70" i="5"/>
  <c r="BC70" i="5"/>
  <c r="BB70" i="5"/>
  <c r="BA70" i="5"/>
  <c r="AZ70" i="5"/>
  <c r="AY70" i="5"/>
  <c r="AX70" i="5"/>
  <c r="AU70" i="5"/>
  <c r="AT70" i="5"/>
  <c r="AS70" i="5"/>
  <c r="AO70" i="5"/>
  <c r="AQ69" i="5"/>
  <c r="BX69" i="5"/>
  <c r="BY69" i="5"/>
  <c r="CA69" i="5"/>
  <c r="CE69" i="5"/>
  <c r="CF69" i="5"/>
  <c r="AV69" i="5"/>
  <c r="CJ69" i="5"/>
  <c r="CO69" i="5"/>
  <c r="CK69" i="5"/>
  <c r="CM69" i="5"/>
  <c r="BH69" i="5"/>
  <c r="CN69" i="5"/>
  <c r="CS69" i="5"/>
  <c r="CU69" i="5"/>
  <c r="CQ69" i="5"/>
  <c r="BU69" i="5"/>
  <c r="CL69" i="5"/>
  <c r="BG69" i="5"/>
  <c r="CI69" i="5"/>
  <c r="BJ69" i="5"/>
  <c r="CH69" i="5"/>
  <c r="BT69" i="5"/>
  <c r="BS69" i="5"/>
  <c r="BR69" i="5"/>
  <c r="BQ69" i="5"/>
  <c r="BP69" i="5"/>
  <c r="BO69" i="5"/>
  <c r="BN69" i="5"/>
  <c r="BM69" i="5"/>
  <c r="BL69" i="5"/>
  <c r="BK69" i="5"/>
  <c r="BI69" i="5"/>
  <c r="BF69" i="5"/>
  <c r="BE69" i="5"/>
  <c r="BD69" i="5"/>
  <c r="BC69" i="5"/>
  <c r="BB69" i="5"/>
  <c r="BA69" i="5"/>
  <c r="AZ69" i="5"/>
  <c r="AY69" i="5"/>
  <c r="AX69" i="5"/>
  <c r="AW69" i="5"/>
  <c r="AU69" i="5"/>
  <c r="AT69" i="5"/>
  <c r="AS69" i="5"/>
  <c r="AR69" i="5"/>
  <c r="AO69" i="5"/>
  <c r="BY68" i="5"/>
  <c r="CA68" i="5"/>
  <c r="CE68" i="5"/>
  <c r="CF68" i="5"/>
  <c r="CO68" i="5"/>
  <c r="CK68" i="5"/>
  <c r="CM68" i="5"/>
  <c r="BH68" i="5"/>
  <c r="CN68" i="5"/>
  <c r="CS68" i="5"/>
  <c r="CU68" i="5"/>
  <c r="CQ68" i="5"/>
  <c r="BU68" i="5"/>
  <c r="CL68" i="5"/>
  <c r="BG68" i="5"/>
  <c r="CI68" i="5"/>
  <c r="BJ68" i="5"/>
  <c r="CH68" i="5"/>
  <c r="BT68" i="5"/>
  <c r="BS68" i="5"/>
  <c r="BR68" i="5"/>
  <c r="BQ68" i="5"/>
  <c r="BP68" i="5"/>
  <c r="BO68" i="5"/>
  <c r="BN68" i="5"/>
  <c r="BM68" i="5"/>
  <c r="BL68" i="5"/>
  <c r="BK68" i="5"/>
  <c r="BI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O68" i="5"/>
  <c r="BY67" i="5"/>
  <c r="CA67" i="5"/>
  <c r="CE67" i="5"/>
  <c r="CF67" i="5"/>
  <c r="CO67" i="5"/>
  <c r="CK67" i="5"/>
  <c r="CM67" i="5"/>
  <c r="BH67" i="5"/>
  <c r="CN67" i="5"/>
  <c r="CS67" i="5"/>
  <c r="CU67" i="5"/>
  <c r="CQ67" i="5"/>
  <c r="BU67" i="5"/>
  <c r="CL67" i="5"/>
  <c r="BG67" i="5"/>
  <c r="CI67" i="5"/>
  <c r="BJ67" i="5"/>
  <c r="CH67" i="5"/>
  <c r="BT67" i="5"/>
  <c r="BS67" i="5"/>
  <c r="BR67" i="5"/>
  <c r="BQ67" i="5"/>
  <c r="BP67" i="5"/>
  <c r="BO67" i="5"/>
  <c r="BN67" i="5"/>
  <c r="BM67" i="5"/>
  <c r="BL67" i="5"/>
  <c r="BK67" i="5"/>
  <c r="BI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O67" i="5"/>
  <c r="BY66" i="5"/>
  <c r="CA66" i="5"/>
  <c r="CE66" i="5"/>
  <c r="CF66" i="5"/>
  <c r="CO66" i="5"/>
  <c r="CK66" i="5"/>
  <c r="CM66" i="5"/>
  <c r="BH66" i="5"/>
  <c r="CN66" i="5"/>
  <c r="CS66" i="5"/>
  <c r="CU66" i="5"/>
  <c r="CQ66" i="5"/>
  <c r="BU66" i="5"/>
  <c r="CL66" i="5"/>
  <c r="BG66" i="5"/>
  <c r="CI66" i="5"/>
  <c r="BJ66" i="5"/>
  <c r="CH66" i="5"/>
  <c r="BT66" i="5"/>
  <c r="BS66" i="5"/>
  <c r="BR66" i="5"/>
  <c r="BQ66" i="5"/>
  <c r="BP66" i="5"/>
  <c r="BO66" i="5"/>
  <c r="BN66" i="5"/>
  <c r="BM66" i="5"/>
  <c r="BL66" i="5"/>
  <c r="BK66" i="5"/>
  <c r="BI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O66" i="5"/>
  <c r="BY65" i="5"/>
  <c r="CA65" i="5"/>
  <c r="CE65" i="5"/>
  <c r="CF65" i="5"/>
  <c r="CO65" i="5"/>
  <c r="CK65" i="5"/>
  <c r="CM65" i="5"/>
  <c r="BH65" i="5"/>
  <c r="CN65" i="5"/>
  <c r="CS65" i="5"/>
  <c r="CU65" i="5"/>
  <c r="CQ65" i="5"/>
  <c r="BU65" i="5"/>
  <c r="CL65" i="5"/>
  <c r="BG65" i="5"/>
  <c r="CI65" i="5"/>
  <c r="BJ65" i="5"/>
  <c r="CH65" i="5"/>
  <c r="BT65" i="5"/>
  <c r="BS65" i="5"/>
  <c r="BR65" i="5"/>
  <c r="BQ65" i="5"/>
  <c r="BP65" i="5"/>
  <c r="BO65" i="5"/>
  <c r="BN65" i="5"/>
  <c r="BM65" i="5"/>
  <c r="BL65" i="5"/>
  <c r="BK65" i="5"/>
  <c r="BI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O65" i="5"/>
  <c r="AQ64" i="5"/>
  <c r="BX64" i="5"/>
  <c r="BY64" i="5"/>
  <c r="CA64" i="5"/>
  <c r="CE64" i="5"/>
  <c r="CF64" i="5"/>
  <c r="CO64" i="5"/>
  <c r="CK64" i="5"/>
  <c r="CM64" i="5"/>
  <c r="CP64" i="5"/>
  <c r="CS64" i="5"/>
  <c r="CU64" i="5"/>
  <c r="CQ64" i="5"/>
  <c r="BU64" i="5"/>
  <c r="CL64" i="5"/>
  <c r="BG64" i="5"/>
  <c r="CI64" i="5"/>
  <c r="BJ64" i="5"/>
  <c r="CH64" i="5"/>
  <c r="BK64" i="5"/>
  <c r="CG64" i="5"/>
  <c r="BT64" i="5"/>
  <c r="BS64" i="5"/>
  <c r="BR64" i="5"/>
  <c r="BQ64" i="5"/>
  <c r="BP64" i="5"/>
  <c r="BO64" i="5"/>
  <c r="BN64" i="5"/>
  <c r="BM64" i="5"/>
  <c r="BL64" i="5"/>
  <c r="BI64" i="5"/>
  <c r="BH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O64" i="5"/>
  <c r="AQ63" i="5"/>
  <c r="BX63" i="5"/>
  <c r="BY63" i="5"/>
  <c r="CA63" i="5"/>
  <c r="AW63" i="5"/>
  <c r="CC63" i="5"/>
  <c r="AT63" i="5"/>
  <c r="CD63" i="5"/>
  <c r="CE63" i="5"/>
  <c r="CF63" i="5"/>
  <c r="CO63" i="5"/>
  <c r="CK63" i="5"/>
  <c r="CM63" i="5"/>
  <c r="BH63" i="5"/>
  <c r="CN63" i="5"/>
  <c r="CP63" i="5"/>
  <c r="CS63" i="5"/>
  <c r="CU63" i="5"/>
  <c r="CQ63" i="5"/>
  <c r="BU63" i="5"/>
  <c r="CL63" i="5"/>
  <c r="BG63" i="5"/>
  <c r="CI63" i="5"/>
  <c r="BJ63" i="5"/>
  <c r="CH63" i="5"/>
  <c r="BT63" i="5"/>
  <c r="BS63" i="5"/>
  <c r="BR63" i="5"/>
  <c r="BQ63" i="5"/>
  <c r="BP63" i="5"/>
  <c r="BO63" i="5"/>
  <c r="BN63" i="5"/>
  <c r="BM63" i="5"/>
  <c r="BL63" i="5"/>
  <c r="BK63" i="5"/>
  <c r="BI63" i="5"/>
  <c r="BF63" i="5"/>
  <c r="BE63" i="5"/>
  <c r="BD63" i="5"/>
  <c r="BC63" i="5"/>
  <c r="BB63" i="5"/>
  <c r="BA63" i="5"/>
  <c r="AZ63" i="5"/>
  <c r="AY63" i="5"/>
  <c r="AX63" i="5"/>
  <c r="AV63" i="5"/>
  <c r="AU63" i="5"/>
  <c r="AS63" i="5"/>
  <c r="AR63" i="5"/>
  <c r="AO63" i="5"/>
  <c r="AQ62" i="5"/>
  <c r="BX62" i="5"/>
  <c r="BY62" i="5"/>
  <c r="CA62" i="5"/>
  <c r="AR62" i="5"/>
  <c r="CB62" i="5"/>
  <c r="AW62" i="5"/>
  <c r="CC62" i="5"/>
  <c r="CE62" i="5"/>
  <c r="CF62" i="5"/>
  <c r="AV62" i="5"/>
  <c r="CJ62" i="5"/>
  <c r="CO62" i="5"/>
  <c r="CK62" i="5"/>
  <c r="CM62" i="5"/>
  <c r="CP62" i="5"/>
  <c r="CS62" i="5"/>
  <c r="CU62" i="5"/>
  <c r="CQ62" i="5"/>
  <c r="BU62" i="5"/>
  <c r="CL62" i="5"/>
  <c r="BG62" i="5"/>
  <c r="CI62" i="5"/>
  <c r="BJ62" i="5"/>
  <c r="CH62" i="5"/>
  <c r="BT62" i="5"/>
  <c r="BS62" i="5"/>
  <c r="BR62" i="5"/>
  <c r="BQ62" i="5"/>
  <c r="BP62" i="5"/>
  <c r="BO62" i="5"/>
  <c r="BN62" i="5"/>
  <c r="BM62" i="5"/>
  <c r="BL62" i="5"/>
  <c r="BK62" i="5"/>
  <c r="BI62" i="5"/>
  <c r="BH62" i="5"/>
  <c r="BF62" i="5"/>
  <c r="BE62" i="5"/>
  <c r="BD62" i="5"/>
  <c r="BC62" i="5"/>
  <c r="BB62" i="5"/>
  <c r="BA62" i="5"/>
  <c r="AZ62" i="5"/>
  <c r="AY62" i="5"/>
  <c r="AX62" i="5"/>
  <c r="AU62" i="5"/>
  <c r="AT62" i="5"/>
  <c r="AS62" i="5"/>
  <c r="AO62" i="5"/>
  <c r="AQ61" i="5"/>
  <c r="BX61" i="5"/>
  <c r="BY61" i="5"/>
  <c r="CA61" i="5"/>
  <c r="AW61" i="5"/>
  <c r="CC61" i="5"/>
  <c r="AT61" i="5"/>
  <c r="CD61" i="5"/>
  <c r="CE61" i="5"/>
  <c r="CF61" i="5"/>
  <c r="AV61" i="5"/>
  <c r="CJ61" i="5"/>
  <c r="CO61" i="5"/>
  <c r="CK61" i="5"/>
  <c r="CM61" i="5"/>
  <c r="CP61" i="5"/>
  <c r="CS61" i="5"/>
  <c r="CU61" i="5"/>
  <c r="CQ61" i="5"/>
  <c r="BU61" i="5"/>
  <c r="CL61" i="5"/>
  <c r="BG61" i="5"/>
  <c r="CI61" i="5"/>
  <c r="BJ61" i="5"/>
  <c r="CH61" i="5"/>
  <c r="BK61" i="5"/>
  <c r="CG61" i="5"/>
  <c r="BT61" i="5"/>
  <c r="BS61" i="5"/>
  <c r="BR61" i="5"/>
  <c r="BQ61" i="5"/>
  <c r="BP61" i="5"/>
  <c r="BO61" i="5"/>
  <c r="BN61" i="5"/>
  <c r="BM61" i="5"/>
  <c r="BL61" i="5"/>
  <c r="BI61" i="5"/>
  <c r="BH61" i="5"/>
  <c r="BF61" i="5"/>
  <c r="BE61" i="5"/>
  <c r="BD61" i="5"/>
  <c r="BC61" i="5"/>
  <c r="BB61" i="5"/>
  <c r="BA61" i="5"/>
  <c r="AZ61" i="5"/>
  <c r="AY61" i="5"/>
  <c r="AX61" i="5"/>
  <c r="AU61" i="5"/>
  <c r="AS61" i="5"/>
  <c r="AR61" i="5"/>
  <c r="AO61" i="5"/>
  <c r="AQ60" i="5"/>
  <c r="BX60" i="5"/>
  <c r="BY60" i="5"/>
  <c r="CA60" i="5"/>
  <c r="AR60" i="5"/>
  <c r="CB60" i="5"/>
  <c r="AW60" i="5"/>
  <c r="CC60" i="5"/>
  <c r="CE60" i="5"/>
  <c r="CF60" i="5"/>
  <c r="AV60" i="5"/>
  <c r="CJ60" i="5"/>
  <c r="CO60" i="5"/>
  <c r="CK60" i="5"/>
  <c r="CM60" i="5"/>
  <c r="CP60" i="5"/>
  <c r="CS60" i="5"/>
  <c r="CU60" i="5"/>
  <c r="CQ60" i="5"/>
  <c r="BU60" i="5"/>
  <c r="CL60" i="5"/>
  <c r="BG60" i="5"/>
  <c r="CI60" i="5"/>
  <c r="BJ60" i="5"/>
  <c r="CH60" i="5"/>
  <c r="BK60" i="5"/>
  <c r="CG60" i="5"/>
  <c r="BT60" i="5"/>
  <c r="BS60" i="5"/>
  <c r="BR60" i="5"/>
  <c r="BQ60" i="5"/>
  <c r="BP60" i="5"/>
  <c r="BO60" i="5"/>
  <c r="BN60" i="5"/>
  <c r="BM60" i="5"/>
  <c r="BL60" i="5"/>
  <c r="BI60" i="5"/>
  <c r="BH60" i="5"/>
  <c r="BF60" i="5"/>
  <c r="BE60" i="5"/>
  <c r="BD60" i="5"/>
  <c r="BC60" i="5"/>
  <c r="BB60" i="5"/>
  <c r="BA60" i="5"/>
  <c r="AZ60" i="5"/>
  <c r="AY60" i="5"/>
  <c r="AX60" i="5"/>
  <c r="AU60" i="5"/>
  <c r="AT60" i="5"/>
  <c r="AS60" i="5"/>
  <c r="AO60" i="5"/>
  <c r="AQ59" i="5"/>
  <c r="BX59" i="5"/>
  <c r="BY59" i="5"/>
  <c r="CA59" i="5"/>
  <c r="AR59" i="5"/>
  <c r="CB59" i="5"/>
  <c r="AW59" i="5"/>
  <c r="CC59" i="5"/>
  <c r="CE59" i="5"/>
  <c r="CF59" i="5"/>
  <c r="AV59" i="5"/>
  <c r="CJ59" i="5"/>
  <c r="CO59" i="5"/>
  <c r="CK59" i="5"/>
  <c r="CM59" i="5"/>
  <c r="CP59" i="5"/>
  <c r="CS59" i="5"/>
  <c r="CU59" i="5"/>
  <c r="CQ59" i="5"/>
  <c r="BU59" i="5"/>
  <c r="CL59" i="5"/>
  <c r="BG59" i="5"/>
  <c r="CI59" i="5"/>
  <c r="BJ59" i="5"/>
  <c r="CH59" i="5"/>
  <c r="BK59" i="5"/>
  <c r="CG59" i="5"/>
  <c r="BT59" i="5"/>
  <c r="BS59" i="5"/>
  <c r="BR59" i="5"/>
  <c r="BQ59" i="5"/>
  <c r="BP59" i="5"/>
  <c r="BO59" i="5"/>
  <c r="BN59" i="5"/>
  <c r="BM59" i="5"/>
  <c r="BL59" i="5"/>
  <c r="BI59" i="5"/>
  <c r="BH59" i="5"/>
  <c r="BF59" i="5"/>
  <c r="BE59" i="5"/>
  <c r="BD59" i="5"/>
  <c r="BC59" i="5"/>
  <c r="BB59" i="5"/>
  <c r="BA59" i="5"/>
  <c r="AZ59" i="5"/>
  <c r="AY59" i="5"/>
  <c r="AX59" i="5"/>
  <c r="AU59" i="5"/>
  <c r="AT59" i="5"/>
  <c r="AS59" i="5"/>
  <c r="AO59" i="5"/>
  <c r="AQ58" i="5"/>
  <c r="BX58" i="5"/>
  <c r="BY58" i="5"/>
  <c r="CA58" i="5"/>
  <c r="AR58" i="5"/>
  <c r="CB58" i="5"/>
  <c r="AW58" i="5"/>
  <c r="CC58" i="5"/>
  <c r="AT58" i="5"/>
  <c r="CD58" i="5"/>
  <c r="CE58" i="5"/>
  <c r="CF58" i="5"/>
  <c r="AV58" i="5"/>
  <c r="CJ58" i="5"/>
  <c r="CO58" i="5"/>
  <c r="CK58" i="5"/>
  <c r="CM58" i="5"/>
  <c r="CP58" i="5"/>
  <c r="CS58" i="5"/>
  <c r="CU58" i="5"/>
  <c r="CQ58" i="5"/>
  <c r="BU58" i="5"/>
  <c r="CL58" i="5"/>
  <c r="BG58" i="5"/>
  <c r="CI58" i="5"/>
  <c r="BJ58" i="5"/>
  <c r="CH58" i="5"/>
  <c r="BK58" i="5"/>
  <c r="CG58" i="5"/>
  <c r="BT58" i="5"/>
  <c r="BS58" i="5"/>
  <c r="BR58" i="5"/>
  <c r="BQ58" i="5"/>
  <c r="BP58" i="5"/>
  <c r="BO58" i="5"/>
  <c r="BN58" i="5"/>
  <c r="BM58" i="5"/>
  <c r="BL58" i="5"/>
  <c r="BI58" i="5"/>
  <c r="BH58" i="5"/>
  <c r="BF58" i="5"/>
  <c r="BE58" i="5"/>
  <c r="BD58" i="5"/>
  <c r="BC58" i="5"/>
  <c r="BB58" i="5"/>
  <c r="BA58" i="5"/>
  <c r="AZ58" i="5"/>
  <c r="AY58" i="5"/>
  <c r="AX58" i="5"/>
  <c r="AU58" i="5"/>
  <c r="AS58" i="5"/>
  <c r="AO58" i="5"/>
  <c r="AQ57" i="5"/>
  <c r="BX57" i="5"/>
  <c r="BY57" i="5"/>
  <c r="CA57" i="5"/>
  <c r="AW57" i="5"/>
  <c r="CC57" i="5"/>
  <c r="CE57" i="5"/>
  <c r="CF57" i="5"/>
  <c r="CO57" i="5"/>
  <c r="CK57" i="5"/>
  <c r="CM57" i="5"/>
  <c r="CP57" i="5"/>
  <c r="CS57" i="5"/>
  <c r="CU57" i="5"/>
  <c r="CQ57" i="5"/>
  <c r="BU57" i="5"/>
  <c r="CL57" i="5"/>
  <c r="BG57" i="5"/>
  <c r="CI57" i="5"/>
  <c r="BJ57" i="5"/>
  <c r="CH57" i="5"/>
  <c r="BK57" i="5"/>
  <c r="CG57" i="5"/>
  <c r="BT57" i="5"/>
  <c r="BS57" i="5"/>
  <c r="BR57" i="5"/>
  <c r="BQ57" i="5"/>
  <c r="BP57" i="5"/>
  <c r="BO57" i="5"/>
  <c r="BN57" i="5"/>
  <c r="BM57" i="5"/>
  <c r="BL57" i="5"/>
  <c r="BI57" i="5"/>
  <c r="BH57" i="5"/>
  <c r="BF57" i="5"/>
  <c r="BE57" i="5"/>
  <c r="BD57" i="5"/>
  <c r="BC57" i="5"/>
  <c r="BB57" i="5"/>
  <c r="BA57" i="5"/>
  <c r="AZ57" i="5"/>
  <c r="AY57" i="5"/>
  <c r="AX57" i="5"/>
  <c r="AV57" i="5"/>
  <c r="AU57" i="5"/>
  <c r="AT57" i="5"/>
  <c r="AS57" i="5"/>
  <c r="AR57" i="5"/>
  <c r="AO57" i="5"/>
  <c r="AQ56" i="5"/>
  <c r="BX56" i="5"/>
  <c r="BY56" i="5"/>
  <c r="CA56" i="5"/>
  <c r="AR56" i="5"/>
  <c r="CB56" i="5"/>
  <c r="AW56" i="5"/>
  <c r="CC56" i="5"/>
  <c r="AT56" i="5"/>
  <c r="CD56" i="5"/>
  <c r="CE56" i="5"/>
  <c r="CF56" i="5"/>
  <c r="AV56" i="5"/>
  <c r="CJ56" i="5"/>
  <c r="CO56" i="5"/>
  <c r="CK56" i="5"/>
  <c r="CM56" i="5"/>
  <c r="CP56" i="5"/>
  <c r="CS56" i="5"/>
  <c r="CU56" i="5"/>
  <c r="CQ56" i="5"/>
  <c r="BU56" i="5"/>
  <c r="CL56" i="5"/>
  <c r="BG56" i="5"/>
  <c r="CI56" i="5"/>
  <c r="BJ56" i="5"/>
  <c r="CH56" i="5"/>
  <c r="BK56" i="5"/>
  <c r="CG56" i="5"/>
  <c r="BT56" i="5"/>
  <c r="BS56" i="5"/>
  <c r="BR56" i="5"/>
  <c r="BQ56" i="5"/>
  <c r="BP56" i="5"/>
  <c r="BO56" i="5"/>
  <c r="BN56" i="5"/>
  <c r="BM56" i="5"/>
  <c r="BL56" i="5"/>
  <c r="BI56" i="5"/>
  <c r="BH56" i="5"/>
  <c r="BF56" i="5"/>
  <c r="BE56" i="5"/>
  <c r="BD56" i="5"/>
  <c r="BC56" i="5"/>
  <c r="BB56" i="5"/>
  <c r="BA56" i="5"/>
  <c r="AZ56" i="5"/>
  <c r="AY56" i="5"/>
  <c r="AX56" i="5"/>
  <c r="AU56" i="5"/>
  <c r="AS56" i="5"/>
  <c r="AO56" i="5"/>
  <c r="AQ55" i="5"/>
  <c r="BX55" i="5"/>
  <c r="BY55" i="5"/>
  <c r="CA55" i="5"/>
  <c r="AR55" i="5"/>
  <c r="CB55" i="5"/>
  <c r="AW55" i="5"/>
  <c r="CC55" i="5"/>
  <c r="AT55" i="5"/>
  <c r="CD55" i="5"/>
  <c r="CE55" i="5"/>
  <c r="CF55" i="5"/>
  <c r="AV55" i="5"/>
  <c r="CJ55" i="5"/>
  <c r="CO55" i="5"/>
  <c r="CK55" i="5"/>
  <c r="CM55" i="5"/>
  <c r="CP55" i="5"/>
  <c r="CS55" i="5"/>
  <c r="CU55" i="5"/>
  <c r="CQ55" i="5"/>
  <c r="BU55" i="5"/>
  <c r="CL55" i="5"/>
  <c r="BG55" i="5"/>
  <c r="CI55" i="5"/>
  <c r="BJ55" i="5"/>
  <c r="CH55" i="5"/>
  <c r="BK55" i="5"/>
  <c r="CG55" i="5"/>
  <c r="BT55" i="5"/>
  <c r="BS55" i="5"/>
  <c r="BR55" i="5"/>
  <c r="BQ55" i="5"/>
  <c r="BP55" i="5"/>
  <c r="BO55" i="5"/>
  <c r="BN55" i="5"/>
  <c r="BM55" i="5"/>
  <c r="BL55" i="5"/>
  <c r="BI55" i="5"/>
  <c r="BH55" i="5"/>
  <c r="BF55" i="5"/>
  <c r="BE55" i="5"/>
  <c r="BD55" i="5"/>
  <c r="BC55" i="5"/>
  <c r="BB55" i="5"/>
  <c r="BA55" i="5"/>
  <c r="AZ55" i="5"/>
  <c r="AY55" i="5"/>
  <c r="AX55" i="5"/>
  <c r="AU55" i="5"/>
  <c r="AS55" i="5"/>
  <c r="AO55" i="5"/>
  <c r="AQ54" i="5"/>
  <c r="BX54" i="5"/>
  <c r="BY54" i="5"/>
  <c r="CA54" i="5"/>
  <c r="AR54" i="5"/>
  <c r="CB54" i="5"/>
  <c r="AW54" i="5"/>
  <c r="CC54" i="5"/>
  <c r="AT54" i="5"/>
  <c r="CD54" i="5"/>
  <c r="CE54" i="5"/>
  <c r="CF54" i="5"/>
  <c r="CO54" i="5"/>
  <c r="CK54" i="5"/>
  <c r="CM54" i="5"/>
  <c r="CS54" i="5"/>
  <c r="CU54" i="5"/>
  <c r="CQ54" i="5"/>
  <c r="BU54" i="5"/>
  <c r="CL54" i="5"/>
  <c r="BG54" i="5"/>
  <c r="CI54" i="5"/>
  <c r="BJ54" i="5"/>
  <c r="CH54" i="5"/>
  <c r="BK54" i="5"/>
  <c r="CG54" i="5"/>
  <c r="BT54" i="5"/>
  <c r="BS54" i="5"/>
  <c r="BR54" i="5"/>
  <c r="BQ54" i="5"/>
  <c r="BP54" i="5"/>
  <c r="BO54" i="5"/>
  <c r="BN54" i="5"/>
  <c r="BM54" i="5"/>
  <c r="BL54" i="5"/>
  <c r="BI54" i="5"/>
  <c r="BH54" i="5"/>
  <c r="BF54" i="5"/>
  <c r="BE54" i="5"/>
  <c r="BD54" i="5"/>
  <c r="BC54" i="5"/>
  <c r="BB54" i="5"/>
  <c r="BA54" i="5"/>
  <c r="AZ54" i="5"/>
  <c r="AY54" i="5"/>
  <c r="AX54" i="5"/>
  <c r="AV54" i="5"/>
  <c r="AU54" i="5"/>
  <c r="AS54" i="5"/>
  <c r="AO54" i="5"/>
  <c r="AQ53" i="5"/>
  <c r="BX53" i="5"/>
  <c r="BY53" i="5"/>
  <c r="CA53" i="5"/>
  <c r="AW53" i="5"/>
  <c r="CC53" i="5"/>
  <c r="AT53" i="5"/>
  <c r="CD53" i="5"/>
  <c r="CE53" i="5"/>
  <c r="CF53" i="5"/>
  <c r="AV53" i="5"/>
  <c r="CJ53" i="5"/>
  <c r="CO53" i="5"/>
  <c r="CK53" i="5"/>
  <c r="CM53" i="5"/>
  <c r="CS53" i="5"/>
  <c r="CU53" i="5"/>
  <c r="CQ53" i="5"/>
  <c r="BU53" i="5"/>
  <c r="CL53" i="5"/>
  <c r="BG53" i="5"/>
  <c r="CI53" i="5"/>
  <c r="BJ53" i="5"/>
  <c r="CH53" i="5"/>
  <c r="BK53" i="5"/>
  <c r="CG53" i="5"/>
  <c r="BT53" i="5"/>
  <c r="BS53" i="5"/>
  <c r="BR53" i="5"/>
  <c r="BQ53" i="5"/>
  <c r="BP53" i="5"/>
  <c r="BO53" i="5"/>
  <c r="BN53" i="5"/>
  <c r="BM53" i="5"/>
  <c r="BL53" i="5"/>
  <c r="BI53" i="5"/>
  <c r="BH53" i="5"/>
  <c r="BF53" i="5"/>
  <c r="BE53" i="5"/>
  <c r="BD53" i="5"/>
  <c r="BC53" i="5"/>
  <c r="BB53" i="5"/>
  <c r="BA53" i="5"/>
  <c r="AZ53" i="5"/>
  <c r="AY53" i="5"/>
  <c r="AX53" i="5"/>
  <c r="AU53" i="5"/>
  <c r="AS53" i="5"/>
  <c r="AR53" i="5"/>
  <c r="AO53" i="5"/>
  <c r="AQ52" i="5"/>
  <c r="BX52" i="5"/>
  <c r="BY52" i="5"/>
  <c r="CA52" i="5"/>
  <c r="CE52" i="5"/>
  <c r="CF52" i="5"/>
  <c r="CO52" i="5"/>
  <c r="CK52" i="5"/>
  <c r="CM52" i="5"/>
  <c r="CS52" i="5"/>
  <c r="CU52" i="5"/>
  <c r="CQ52" i="5"/>
  <c r="BU52" i="5"/>
  <c r="CL52" i="5"/>
  <c r="BG52" i="5"/>
  <c r="CI52" i="5"/>
  <c r="BJ52" i="5"/>
  <c r="CH52" i="5"/>
  <c r="BK52" i="5"/>
  <c r="CG52" i="5"/>
  <c r="BT52" i="5"/>
  <c r="BS52" i="5"/>
  <c r="BR52" i="5"/>
  <c r="BQ52" i="5"/>
  <c r="BP52" i="5"/>
  <c r="BO52" i="5"/>
  <c r="BN52" i="5"/>
  <c r="BM52" i="5"/>
  <c r="BL52" i="5"/>
  <c r="BI52" i="5"/>
  <c r="BH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O52" i="5"/>
  <c r="AQ51" i="5"/>
  <c r="BX51" i="5"/>
  <c r="BY51" i="5"/>
  <c r="CA51" i="5"/>
  <c r="CE51" i="5"/>
  <c r="CF51" i="5"/>
  <c r="CO51" i="5"/>
  <c r="CK51" i="5"/>
  <c r="CM51" i="5"/>
  <c r="CS51" i="5"/>
  <c r="CU51" i="5"/>
  <c r="CQ51" i="5"/>
  <c r="BU51" i="5"/>
  <c r="CL51" i="5"/>
  <c r="BG51" i="5"/>
  <c r="CI51" i="5"/>
  <c r="BJ51" i="5"/>
  <c r="CH51" i="5"/>
  <c r="BK51" i="5"/>
  <c r="CG51" i="5"/>
  <c r="BT51" i="5"/>
  <c r="BS51" i="5"/>
  <c r="BR51" i="5"/>
  <c r="BQ51" i="5"/>
  <c r="BP51" i="5"/>
  <c r="BO51" i="5"/>
  <c r="BN51" i="5"/>
  <c r="BM51" i="5"/>
  <c r="BL51" i="5"/>
  <c r="BI51" i="5"/>
  <c r="BH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O51" i="5"/>
  <c r="BY50" i="5"/>
  <c r="CA50" i="5"/>
  <c r="CE50" i="5"/>
  <c r="CF50" i="5"/>
  <c r="CO50" i="5"/>
  <c r="CK50" i="5"/>
  <c r="CM50" i="5"/>
  <c r="CS50" i="5"/>
  <c r="CU50" i="5"/>
  <c r="CQ50" i="5"/>
  <c r="BU50" i="5"/>
  <c r="CL50" i="5"/>
  <c r="BG50" i="5"/>
  <c r="CI50" i="5"/>
  <c r="BJ50" i="5"/>
  <c r="CH50" i="5"/>
  <c r="BK50" i="5"/>
  <c r="CG50" i="5"/>
  <c r="BT50" i="5"/>
  <c r="BS50" i="5"/>
  <c r="BR50" i="5"/>
  <c r="BQ50" i="5"/>
  <c r="BP50" i="5"/>
  <c r="BO50" i="5"/>
  <c r="BN50" i="5"/>
  <c r="BM50" i="5"/>
  <c r="BL50" i="5"/>
  <c r="BI50" i="5"/>
  <c r="BH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O50" i="5"/>
  <c r="BY49" i="5"/>
  <c r="CA49" i="5"/>
  <c r="CE49" i="5"/>
  <c r="CF49" i="5"/>
  <c r="CO49" i="5"/>
  <c r="CK49" i="5"/>
  <c r="CM49" i="5"/>
  <c r="BH49" i="5"/>
  <c r="CN49" i="5"/>
  <c r="CP49" i="5"/>
  <c r="CS49" i="5"/>
  <c r="CU49" i="5"/>
  <c r="CQ49" i="5"/>
  <c r="BU49" i="5"/>
  <c r="CL49" i="5"/>
  <c r="BG49" i="5"/>
  <c r="CI49" i="5"/>
  <c r="BJ49" i="5"/>
  <c r="CH49" i="5"/>
  <c r="BK49" i="5"/>
  <c r="CG49" i="5"/>
  <c r="BT49" i="5"/>
  <c r="BS49" i="5"/>
  <c r="BR49" i="5"/>
  <c r="BQ49" i="5"/>
  <c r="BP49" i="5"/>
  <c r="BO49" i="5"/>
  <c r="BN49" i="5"/>
  <c r="BM49" i="5"/>
  <c r="BL49" i="5"/>
  <c r="BI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O49" i="5"/>
  <c r="AQ48" i="5"/>
  <c r="BX48" i="5"/>
  <c r="BY48" i="5"/>
  <c r="CA48" i="5"/>
  <c r="CE48" i="5"/>
  <c r="CF48" i="5"/>
  <c r="AV48" i="5"/>
  <c r="CJ48" i="5"/>
  <c r="CO48" i="5"/>
  <c r="CK48" i="5"/>
  <c r="CM48" i="5"/>
  <c r="BH48" i="5"/>
  <c r="CN48" i="5"/>
  <c r="CP48" i="5"/>
  <c r="CS48" i="5"/>
  <c r="CU48" i="5"/>
  <c r="CQ48" i="5"/>
  <c r="BU48" i="5"/>
  <c r="CL48" i="5"/>
  <c r="BG48" i="5"/>
  <c r="CI48" i="5"/>
  <c r="BJ48" i="5"/>
  <c r="CH48" i="5"/>
  <c r="BK48" i="5"/>
  <c r="CG48" i="5"/>
  <c r="BT48" i="5"/>
  <c r="BS48" i="5"/>
  <c r="BR48" i="5"/>
  <c r="BQ48" i="5"/>
  <c r="BP48" i="5"/>
  <c r="BO48" i="5"/>
  <c r="BN48" i="5"/>
  <c r="BM48" i="5"/>
  <c r="BL48" i="5"/>
  <c r="BI48" i="5"/>
  <c r="BF48" i="5"/>
  <c r="BE48" i="5"/>
  <c r="BD48" i="5"/>
  <c r="BC48" i="5"/>
  <c r="BB48" i="5"/>
  <c r="BA48" i="5"/>
  <c r="AZ48" i="5"/>
  <c r="AY48" i="5"/>
  <c r="AX48" i="5"/>
  <c r="AW48" i="5"/>
  <c r="AU48" i="5"/>
  <c r="AT48" i="5"/>
  <c r="AS48" i="5"/>
  <c r="AR48" i="5"/>
  <c r="AO48" i="5"/>
  <c r="AQ47" i="5"/>
  <c r="BX47" i="5"/>
  <c r="BY47" i="5"/>
  <c r="CA47" i="5"/>
  <c r="AW47" i="5"/>
  <c r="CC47" i="5"/>
  <c r="CE47" i="5"/>
  <c r="CF47" i="5"/>
  <c r="AV47" i="5"/>
  <c r="CJ47" i="5"/>
  <c r="CO47" i="5"/>
  <c r="CK47" i="5"/>
  <c r="CM47" i="5"/>
  <c r="CS47" i="5"/>
  <c r="CU47" i="5"/>
  <c r="CQ47" i="5"/>
  <c r="BU47" i="5"/>
  <c r="CL47" i="5"/>
  <c r="BG47" i="5"/>
  <c r="CI47" i="5"/>
  <c r="BJ47" i="5"/>
  <c r="CH47" i="5"/>
  <c r="BK47" i="5"/>
  <c r="CG47" i="5"/>
  <c r="BT47" i="5"/>
  <c r="BS47" i="5"/>
  <c r="BR47" i="5"/>
  <c r="BQ47" i="5"/>
  <c r="BP47" i="5"/>
  <c r="BO47" i="5"/>
  <c r="BN47" i="5"/>
  <c r="BM47" i="5"/>
  <c r="BL47" i="5"/>
  <c r="BI47" i="5"/>
  <c r="BH47" i="5"/>
  <c r="BF47" i="5"/>
  <c r="BE47" i="5"/>
  <c r="BD47" i="5"/>
  <c r="BC47" i="5"/>
  <c r="BB47" i="5"/>
  <c r="BA47" i="5"/>
  <c r="AZ47" i="5"/>
  <c r="AY47" i="5"/>
  <c r="AX47" i="5"/>
  <c r="AU47" i="5"/>
  <c r="AT47" i="5"/>
  <c r="AS47" i="5"/>
  <c r="AR47" i="5"/>
  <c r="AO47" i="5"/>
  <c r="AQ46" i="5"/>
  <c r="BX46" i="5"/>
  <c r="BY46" i="5"/>
  <c r="CA46" i="5"/>
  <c r="CE46" i="5"/>
  <c r="CF46" i="5"/>
  <c r="CO46" i="5"/>
  <c r="CK46" i="5"/>
  <c r="CM46" i="5"/>
  <c r="CS46" i="5"/>
  <c r="CU46" i="5"/>
  <c r="CQ46" i="5"/>
  <c r="BU46" i="5"/>
  <c r="CL46" i="5"/>
  <c r="BG46" i="5"/>
  <c r="CI46" i="5"/>
  <c r="BJ46" i="5"/>
  <c r="CH46" i="5"/>
  <c r="BT46" i="5"/>
  <c r="BS46" i="5"/>
  <c r="BR46" i="5"/>
  <c r="BQ46" i="5"/>
  <c r="BP46" i="5"/>
  <c r="BO46" i="5"/>
  <c r="BN46" i="5"/>
  <c r="BM46" i="5"/>
  <c r="BL46" i="5"/>
  <c r="BK46" i="5"/>
  <c r="BI46" i="5"/>
  <c r="BH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O46" i="5"/>
  <c r="BY45" i="5"/>
  <c r="CA45" i="5"/>
  <c r="CE45" i="5"/>
  <c r="CF45" i="5"/>
  <c r="AV45" i="5"/>
  <c r="CJ45" i="5"/>
  <c r="CO45" i="5"/>
  <c r="CK45" i="5"/>
  <c r="CM45" i="5"/>
  <c r="CS45" i="5"/>
  <c r="CU45" i="5"/>
  <c r="CQ45" i="5"/>
  <c r="BU45" i="5"/>
  <c r="CL45" i="5"/>
  <c r="BG45" i="5"/>
  <c r="CI45" i="5"/>
  <c r="BJ45" i="5"/>
  <c r="CH45" i="5"/>
  <c r="BT45" i="5"/>
  <c r="BS45" i="5"/>
  <c r="BR45" i="5"/>
  <c r="BQ45" i="5"/>
  <c r="BP45" i="5"/>
  <c r="BO45" i="5"/>
  <c r="BN45" i="5"/>
  <c r="BM45" i="5"/>
  <c r="BL45" i="5"/>
  <c r="BK45" i="5"/>
  <c r="BI45" i="5"/>
  <c r="BH45" i="5"/>
  <c r="BF45" i="5"/>
  <c r="BE45" i="5"/>
  <c r="BD45" i="5"/>
  <c r="BC45" i="5"/>
  <c r="BB45" i="5"/>
  <c r="BA45" i="5"/>
  <c r="AZ45" i="5"/>
  <c r="AY45" i="5"/>
  <c r="AX45" i="5"/>
  <c r="AW45" i="5"/>
  <c r="AU45" i="5"/>
  <c r="AT45" i="5"/>
  <c r="AS45" i="5"/>
  <c r="AR45" i="5"/>
  <c r="AO45" i="5"/>
  <c r="BY44" i="5"/>
  <c r="CA44" i="5"/>
  <c r="CE44" i="5"/>
  <c r="CF44" i="5"/>
  <c r="CO44" i="5"/>
  <c r="CK44" i="5"/>
  <c r="CM44" i="5"/>
  <c r="CS44" i="5"/>
  <c r="CU44" i="5"/>
  <c r="CQ44" i="5"/>
  <c r="BU44" i="5"/>
  <c r="CL44" i="5"/>
  <c r="BG44" i="5"/>
  <c r="CI44" i="5"/>
  <c r="BJ44" i="5"/>
  <c r="CH44" i="5"/>
  <c r="BT44" i="5"/>
  <c r="BS44" i="5"/>
  <c r="BR44" i="5"/>
  <c r="BQ44" i="5"/>
  <c r="BP44" i="5"/>
  <c r="BO44" i="5"/>
  <c r="BN44" i="5"/>
  <c r="BM44" i="5"/>
  <c r="BL44" i="5"/>
  <c r="BK44" i="5"/>
  <c r="BI44" i="5"/>
  <c r="BH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O44" i="5"/>
  <c r="BY43" i="5"/>
  <c r="CA43" i="5"/>
  <c r="AR43" i="5"/>
  <c r="CB43" i="5"/>
  <c r="CE43" i="5"/>
  <c r="CF43" i="5"/>
  <c r="AV43" i="5"/>
  <c r="CJ43" i="5"/>
  <c r="CO43" i="5"/>
  <c r="CK43" i="5"/>
  <c r="CM43" i="5"/>
  <c r="BH43" i="5"/>
  <c r="CN43" i="5"/>
  <c r="CS43" i="5"/>
  <c r="CU43" i="5"/>
  <c r="CQ43" i="5"/>
  <c r="BU43" i="5"/>
  <c r="CL43" i="5"/>
  <c r="BG43" i="5"/>
  <c r="CI43" i="5"/>
  <c r="BJ43" i="5"/>
  <c r="CH43" i="5"/>
  <c r="BT43" i="5"/>
  <c r="BS43" i="5"/>
  <c r="BR43" i="5"/>
  <c r="BQ43" i="5"/>
  <c r="BP43" i="5"/>
  <c r="BO43" i="5"/>
  <c r="BN43" i="5"/>
  <c r="BM43" i="5"/>
  <c r="BL43" i="5"/>
  <c r="BK43" i="5"/>
  <c r="BI43" i="5"/>
  <c r="BF43" i="5"/>
  <c r="BE43" i="5"/>
  <c r="BD43" i="5"/>
  <c r="BC43" i="5"/>
  <c r="BB43" i="5"/>
  <c r="BA43" i="5"/>
  <c r="AZ43" i="5"/>
  <c r="AY43" i="5"/>
  <c r="AX43" i="5"/>
  <c r="AW43" i="5"/>
  <c r="AU43" i="5"/>
  <c r="AT43" i="5"/>
  <c r="AS43" i="5"/>
  <c r="AO43" i="5"/>
  <c r="CQ42" i="5"/>
  <c r="CO42" i="5"/>
  <c r="BH42" i="5"/>
  <c r="CN42" i="5"/>
  <c r="BT42" i="5"/>
  <c r="CM42" i="5"/>
  <c r="BU42" i="5"/>
  <c r="CL42" i="5"/>
  <c r="CK42" i="5"/>
  <c r="BG42" i="5"/>
  <c r="CI42" i="5"/>
  <c r="BJ42" i="5"/>
  <c r="CH42" i="5"/>
  <c r="BI42" i="5"/>
  <c r="CF42" i="5"/>
  <c r="CE42" i="5"/>
  <c r="AW42" i="5"/>
  <c r="CC42" i="5"/>
  <c r="AR42" i="5"/>
  <c r="CB42" i="5"/>
  <c r="BX42" i="5"/>
  <c r="BS42" i="5"/>
  <c r="BR42" i="5"/>
  <c r="BQ42" i="5"/>
  <c r="BP42" i="5"/>
  <c r="BO42" i="5"/>
  <c r="BN42" i="5"/>
  <c r="BM42" i="5"/>
  <c r="BL42" i="5"/>
  <c r="BK42" i="5"/>
  <c r="BF42" i="5"/>
  <c r="BE42" i="5"/>
  <c r="BD42" i="5"/>
  <c r="BC42" i="5"/>
  <c r="BB42" i="5"/>
  <c r="BA42" i="5"/>
  <c r="AZ42" i="5"/>
  <c r="AY42" i="5"/>
  <c r="AX42" i="5"/>
  <c r="AV42" i="5"/>
  <c r="AU42" i="5"/>
  <c r="AT42" i="5"/>
  <c r="AS42" i="5"/>
  <c r="AO42" i="5"/>
  <c r="CQ41" i="5"/>
  <c r="CO41" i="5"/>
  <c r="BH41" i="5"/>
  <c r="CN41" i="5"/>
  <c r="BT41" i="5"/>
  <c r="CM41" i="5"/>
  <c r="BU41" i="5"/>
  <c r="CL41" i="5"/>
  <c r="CK41" i="5"/>
  <c r="BG41" i="5"/>
  <c r="CI41" i="5"/>
  <c r="BJ41" i="5"/>
  <c r="CH41" i="5"/>
  <c r="BI41" i="5"/>
  <c r="CF41" i="5"/>
  <c r="CE41" i="5"/>
  <c r="AW41" i="5"/>
  <c r="CC41" i="5"/>
  <c r="AR41" i="5"/>
  <c r="CB41" i="5"/>
  <c r="BX41" i="5"/>
  <c r="BS41" i="5"/>
  <c r="BR41" i="5"/>
  <c r="BQ41" i="5"/>
  <c r="BP41" i="5"/>
  <c r="BO41" i="5"/>
  <c r="BN41" i="5"/>
  <c r="BM41" i="5"/>
  <c r="BL41" i="5"/>
  <c r="BK41" i="5"/>
  <c r="BF41" i="5"/>
  <c r="BE41" i="5"/>
  <c r="BD41" i="5"/>
  <c r="BC41" i="5"/>
  <c r="BB41" i="5"/>
  <c r="BA41" i="5"/>
  <c r="AZ41" i="5"/>
  <c r="AY41" i="5"/>
  <c r="AX41" i="5"/>
  <c r="AV41" i="5"/>
  <c r="AU41" i="5"/>
  <c r="AT41" i="5"/>
  <c r="AS41" i="5"/>
  <c r="AO41" i="5"/>
  <c r="CQ40" i="5"/>
  <c r="CO40" i="5"/>
  <c r="BH40" i="5"/>
  <c r="CN40" i="5"/>
  <c r="BT40" i="5"/>
  <c r="CM40" i="5"/>
  <c r="BU40" i="5"/>
  <c r="CL40" i="5"/>
  <c r="CK40" i="5"/>
  <c r="AV40" i="5"/>
  <c r="CJ40" i="5"/>
  <c r="BG40" i="5"/>
  <c r="CI40" i="5"/>
  <c r="BJ40" i="5"/>
  <c r="CH40" i="5"/>
  <c r="BI40" i="5"/>
  <c r="CF40" i="5"/>
  <c r="CE40" i="5"/>
  <c r="AW40" i="5"/>
  <c r="CC40" i="5"/>
  <c r="AR40" i="5"/>
  <c r="CB40" i="5"/>
  <c r="BX40" i="5"/>
  <c r="BS40" i="5"/>
  <c r="BR40" i="5"/>
  <c r="BQ40" i="5"/>
  <c r="BP40" i="5"/>
  <c r="BO40" i="5"/>
  <c r="BN40" i="5"/>
  <c r="BM40" i="5"/>
  <c r="BL40" i="5"/>
  <c r="BK40" i="5"/>
  <c r="BF40" i="5"/>
  <c r="BE40" i="5"/>
  <c r="BD40" i="5"/>
  <c r="BC40" i="5"/>
  <c r="BB40" i="5"/>
  <c r="BA40" i="5"/>
  <c r="AZ40" i="5"/>
  <c r="AY40" i="5"/>
  <c r="AX40" i="5"/>
  <c r="AU40" i="5"/>
  <c r="AT40" i="5"/>
  <c r="AS40" i="5"/>
  <c r="AO40" i="5"/>
  <c r="CQ39" i="5"/>
  <c r="AT39" i="5"/>
  <c r="CD39" i="5"/>
  <c r="CO39" i="5"/>
  <c r="BH39" i="5"/>
  <c r="CN39" i="5"/>
  <c r="BT39" i="5"/>
  <c r="CM39" i="5"/>
  <c r="BU39" i="5"/>
  <c r="CL39" i="5"/>
  <c r="CK39" i="5"/>
  <c r="AV39" i="5"/>
  <c r="CJ39" i="5"/>
  <c r="BG39" i="5"/>
  <c r="CI39" i="5"/>
  <c r="BJ39" i="5"/>
  <c r="CH39" i="5"/>
  <c r="BK39" i="5"/>
  <c r="CG39" i="5"/>
  <c r="BI39" i="5"/>
  <c r="CF39" i="5"/>
  <c r="CE39" i="5"/>
  <c r="AW39" i="5"/>
  <c r="CC39" i="5"/>
  <c r="AR39" i="5"/>
  <c r="CB39" i="5"/>
  <c r="BX39" i="5"/>
  <c r="BS39" i="5"/>
  <c r="BR39" i="5"/>
  <c r="BQ39" i="5"/>
  <c r="BP39" i="5"/>
  <c r="BO39" i="5"/>
  <c r="BN39" i="5"/>
  <c r="BM39" i="5"/>
  <c r="BL39" i="5"/>
  <c r="BF39" i="5"/>
  <c r="BE39" i="5"/>
  <c r="BD39" i="5"/>
  <c r="BC39" i="5"/>
  <c r="BB39" i="5"/>
  <c r="BA39" i="5"/>
  <c r="AZ39" i="5"/>
  <c r="AY39" i="5"/>
  <c r="AX39" i="5"/>
  <c r="AU39" i="5"/>
  <c r="AS39" i="5"/>
  <c r="AO39" i="5"/>
  <c r="CQ38" i="5"/>
  <c r="AT38" i="5"/>
  <c r="CD38" i="5"/>
  <c r="CO38" i="5"/>
  <c r="BH38" i="5"/>
  <c r="CN38" i="5"/>
  <c r="BT38" i="5"/>
  <c r="CM38" i="5"/>
  <c r="BU38" i="5"/>
  <c r="CL38" i="5"/>
  <c r="CK38" i="5"/>
  <c r="AV38" i="5"/>
  <c r="CJ38" i="5"/>
  <c r="BG38" i="5"/>
  <c r="CI38" i="5"/>
  <c r="BJ38" i="5"/>
  <c r="CH38" i="5"/>
  <c r="BK38" i="5"/>
  <c r="CG38" i="5"/>
  <c r="BI38" i="5"/>
  <c r="CF38" i="5"/>
  <c r="CE38" i="5"/>
  <c r="AW38" i="5"/>
  <c r="CC38" i="5"/>
  <c r="AR38" i="5"/>
  <c r="CB38" i="5"/>
  <c r="BX38" i="5"/>
  <c r="BS38" i="5"/>
  <c r="BR38" i="5"/>
  <c r="BQ38" i="5"/>
  <c r="BP38" i="5"/>
  <c r="BO38" i="5"/>
  <c r="BN38" i="5"/>
  <c r="BM38" i="5"/>
  <c r="BL38" i="5"/>
  <c r="BF38" i="5"/>
  <c r="BE38" i="5"/>
  <c r="BD38" i="5"/>
  <c r="BC38" i="5"/>
  <c r="BB38" i="5"/>
  <c r="BA38" i="5"/>
  <c r="AZ38" i="5"/>
  <c r="AY38" i="5"/>
  <c r="AX38" i="5"/>
  <c r="AU38" i="5"/>
  <c r="AS38" i="5"/>
  <c r="AO38" i="5"/>
  <c r="CQ37" i="5"/>
  <c r="AT37" i="5"/>
  <c r="CD37" i="5"/>
  <c r="CO37" i="5"/>
  <c r="BH37" i="5"/>
  <c r="CN37" i="5"/>
  <c r="BT37" i="5"/>
  <c r="CM37" i="5"/>
  <c r="BU37" i="5"/>
  <c r="CL37" i="5"/>
  <c r="CK37" i="5"/>
  <c r="BG37" i="5"/>
  <c r="CI37" i="5"/>
  <c r="BJ37" i="5"/>
  <c r="CH37" i="5"/>
  <c r="BK37" i="5"/>
  <c r="CG37" i="5"/>
  <c r="BI37" i="5"/>
  <c r="CF37" i="5"/>
  <c r="CE37" i="5"/>
  <c r="AW37" i="5"/>
  <c r="CC37" i="5"/>
  <c r="AR37" i="5"/>
  <c r="CB37" i="5"/>
  <c r="BX37" i="5"/>
  <c r="BS37" i="5"/>
  <c r="BR37" i="5"/>
  <c r="BQ37" i="5"/>
  <c r="BP37" i="5"/>
  <c r="BO37" i="5"/>
  <c r="BN37" i="5"/>
  <c r="BM37" i="5"/>
  <c r="BL37" i="5"/>
  <c r="BF37" i="5"/>
  <c r="BE37" i="5"/>
  <c r="BD37" i="5"/>
  <c r="BC37" i="5"/>
  <c r="BB37" i="5"/>
  <c r="BA37" i="5"/>
  <c r="AZ37" i="5"/>
  <c r="AY37" i="5"/>
  <c r="AX37" i="5"/>
  <c r="AV37" i="5"/>
  <c r="AU37" i="5"/>
  <c r="AS37" i="5"/>
  <c r="AO37" i="5"/>
  <c r="CQ36" i="5"/>
  <c r="AT36" i="5"/>
  <c r="CD36" i="5"/>
  <c r="CO36" i="5"/>
  <c r="BH36" i="5"/>
  <c r="CN36" i="5"/>
  <c r="BT36" i="5"/>
  <c r="CM36" i="5"/>
  <c r="BU36" i="5"/>
  <c r="CL36" i="5"/>
  <c r="CK36" i="5"/>
  <c r="BG36" i="5"/>
  <c r="CI36" i="5"/>
  <c r="BJ36" i="5"/>
  <c r="CH36" i="5"/>
  <c r="BK36" i="5"/>
  <c r="CG36" i="5"/>
  <c r="BI36" i="5"/>
  <c r="CF36" i="5"/>
  <c r="AW36" i="5"/>
  <c r="CC36" i="5"/>
  <c r="AR36" i="5"/>
  <c r="CB36" i="5"/>
  <c r="BX36" i="5"/>
  <c r="BS36" i="5"/>
  <c r="BR36" i="5"/>
  <c r="BQ36" i="5"/>
  <c r="BP36" i="5"/>
  <c r="BO36" i="5"/>
  <c r="BN36" i="5"/>
  <c r="BM36" i="5"/>
  <c r="BL36" i="5"/>
  <c r="BF36" i="5"/>
  <c r="BE36" i="5"/>
  <c r="BD36" i="5"/>
  <c r="BC36" i="5"/>
  <c r="BB36" i="5"/>
  <c r="BA36" i="5"/>
  <c r="AZ36" i="5"/>
  <c r="AY36" i="5"/>
  <c r="AX36" i="5"/>
  <c r="AV36" i="5"/>
  <c r="AS36" i="5"/>
  <c r="AO36" i="5"/>
  <c r="CQ35" i="5"/>
  <c r="AT35" i="5"/>
  <c r="CD35" i="5"/>
  <c r="CO35" i="5"/>
  <c r="BH35" i="5"/>
  <c r="CN35" i="5"/>
  <c r="BT35" i="5"/>
  <c r="CM35" i="5"/>
  <c r="BU35" i="5"/>
  <c r="CL35" i="5"/>
  <c r="CK35" i="5"/>
  <c r="BG35" i="5"/>
  <c r="CI35" i="5"/>
  <c r="BJ35" i="5"/>
  <c r="CH35" i="5"/>
  <c r="BK35" i="5"/>
  <c r="CG35" i="5"/>
  <c r="BI35" i="5"/>
  <c r="CF35" i="5"/>
  <c r="AU35" i="5"/>
  <c r="CE35" i="5"/>
  <c r="AW35" i="5"/>
  <c r="CC35" i="5"/>
  <c r="AR35" i="5"/>
  <c r="CB35" i="5"/>
  <c r="BX35" i="5"/>
  <c r="BS35" i="5"/>
  <c r="BR35" i="5"/>
  <c r="BQ35" i="5"/>
  <c r="BP35" i="5"/>
  <c r="BO35" i="5"/>
  <c r="BN35" i="5"/>
  <c r="BM35" i="5"/>
  <c r="BL35" i="5"/>
  <c r="BF35" i="5"/>
  <c r="BE35" i="5"/>
  <c r="BD35" i="5"/>
  <c r="BC35" i="5"/>
  <c r="BB35" i="5"/>
  <c r="BA35" i="5"/>
  <c r="AZ35" i="5"/>
  <c r="AY35" i="5"/>
  <c r="AX35" i="5"/>
  <c r="AV35" i="5"/>
  <c r="AS35" i="5"/>
  <c r="AO35" i="5"/>
  <c r="CQ34" i="5"/>
  <c r="AT34" i="5"/>
  <c r="CD34" i="5"/>
  <c r="CO34" i="5"/>
  <c r="BH34" i="5"/>
  <c r="CN34" i="5"/>
  <c r="BT34" i="5"/>
  <c r="CM34" i="5"/>
  <c r="BU34" i="5"/>
  <c r="CL34" i="5"/>
  <c r="CK34" i="5"/>
  <c r="BG34" i="5"/>
  <c r="CI34" i="5"/>
  <c r="BJ34" i="5"/>
  <c r="CH34" i="5"/>
  <c r="BK34" i="5"/>
  <c r="CG34" i="5"/>
  <c r="BI34" i="5"/>
  <c r="CF34" i="5"/>
  <c r="AU34" i="5"/>
  <c r="CE34" i="5"/>
  <c r="AW34" i="5"/>
  <c r="CC34" i="5"/>
  <c r="AR34" i="5"/>
  <c r="CB34" i="5"/>
  <c r="AQ34" i="5"/>
  <c r="BX34" i="5"/>
  <c r="BS34" i="5"/>
  <c r="BR34" i="5"/>
  <c r="BQ34" i="5"/>
  <c r="BP34" i="5"/>
  <c r="BO34" i="5"/>
  <c r="BN34" i="5"/>
  <c r="BM34" i="5"/>
  <c r="BL34" i="5"/>
  <c r="BF34" i="5"/>
  <c r="BE34" i="5"/>
  <c r="BD34" i="5"/>
  <c r="BC34" i="5"/>
  <c r="BB34" i="5"/>
  <c r="BA34" i="5"/>
  <c r="AZ34" i="5"/>
  <c r="AY34" i="5"/>
  <c r="AX34" i="5"/>
  <c r="AV34" i="5"/>
  <c r="AS34" i="5"/>
  <c r="AO34" i="5"/>
  <c r="CQ33" i="5"/>
  <c r="AT33" i="5"/>
  <c r="CD33" i="5"/>
  <c r="CO33" i="5"/>
  <c r="BH33" i="5"/>
  <c r="CN33" i="5"/>
  <c r="BT33" i="5"/>
  <c r="CM33" i="5"/>
  <c r="BU33" i="5"/>
  <c r="CL33" i="5"/>
  <c r="CK33" i="5"/>
  <c r="BG33" i="5"/>
  <c r="CI33" i="5"/>
  <c r="BJ33" i="5"/>
  <c r="CH33" i="5"/>
  <c r="BK33" i="5"/>
  <c r="CG33" i="5"/>
  <c r="BI33" i="5"/>
  <c r="CF33" i="5"/>
  <c r="AU33" i="5"/>
  <c r="CE33" i="5"/>
  <c r="AW33" i="5"/>
  <c r="CC33" i="5"/>
  <c r="AR33" i="5"/>
  <c r="CB33" i="5"/>
  <c r="BX33" i="5"/>
  <c r="BS33" i="5"/>
  <c r="BR33" i="5"/>
  <c r="BQ33" i="5"/>
  <c r="BP33" i="5"/>
  <c r="BO33" i="5"/>
  <c r="BN33" i="5"/>
  <c r="BM33" i="5"/>
  <c r="BL33" i="5"/>
  <c r="BF33" i="5"/>
  <c r="BE33" i="5"/>
  <c r="BD33" i="5"/>
  <c r="BC33" i="5"/>
  <c r="BB33" i="5"/>
  <c r="BA33" i="5"/>
  <c r="AZ33" i="5"/>
  <c r="AY33" i="5"/>
  <c r="AX33" i="5"/>
  <c r="AV33" i="5"/>
  <c r="AS33" i="5"/>
  <c r="AO33" i="5"/>
  <c r="CQ32" i="5"/>
  <c r="AT32" i="5"/>
  <c r="CD32" i="5"/>
  <c r="CO32" i="5"/>
  <c r="BH32" i="5"/>
  <c r="CN32" i="5"/>
  <c r="BT32" i="5"/>
  <c r="CM32" i="5"/>
  <c r="BU32" i="5"/>
  <c r="CL32" i="5"/>
  <c r="CK32" i="5"/>
  <c r="BG32" i="5"/>
  <c r="CI32" i="5"/>
  <c r="BJ32" i="5"/>
  <c r="CH32" i="5"/>
  <c r="BK32" i="5"/>
  <c r="CG32" i="5"/>
  <c r="BI32" i="5"/>
  <c r="CF32" i="5"/>
  <c r="AU32" i="5"/>
  <c r="CE32" i="5"/>
  <c r="AW32" i="5"/>
  <c r="CC32" i="5"/>
  <c r="AR32" i="5"/>
  <c r="CB32" i="5"/>
  <c r="BX32" i="5"/>
  <c r="BS32" i="5"/>
  <c r="BR32" i="5"/>
  <c r="BQ32" i="5"/>
  <c r="BP32" i="5"/>
  <c r="BO32" i="5"/>
  <c r="BN32" i="5"/>
  <c r="BM32" i="5"/>
  <c r="BL32" i="5"/>
  <c r="BF32" i="5"/>
  <c r="BE32" i="5"/>
  <c r="BD32" i="5"/>
  <c r="BC32" i="5"/>
  <c r="BB32" i="5"/>
  <c r="BA32" i="5"/>
  <c r="AZ32" i="5"/>
  <c r="AY32" i="5"/>
  <c r="AX32" i="5"/>
  <c r="AV32" i="5"/>
  <c r="AS32" i="5"/>
  <c r="AO32" i="5"/>
  <c r="CQ31" i="5"/>
  <c r="AT31" i="5"/>
  <c r="CD31" i="5"/>
  <c r="CO31" i="5"/>
  <c r="BH31" i="5"/>
  <c r="CN31" i="5"/>
  <c r="BT31" i="5"/>
  <c r="CM31" i="5"/>
  <c r="BU31" i="5"/>
  <c r="CL31" i="5"/>
  <c r="CK31" i="5"/>
  <c r="BG31" i="5"/>
  <c r="CI31" i="5"/>
  <c r="BJ31" i="5"/>
  <c r="CH31" i="5"/>
  <c r="BK31" i="5"/>
  <c r="CG31" i="5"/>
  <c r="BI31" i="5"/>
  <c r="CF31" i="5"/>
  <c r="AU31" i="5"/>
  <c r="CE31" i="5"/>
  <c r="AW31" i="5"/>
  <c r="CC31" i="5"/>
  <c r="AR31" i="5"/>
  <c r="CB31" i="5"/>
  <c r="BX31" i="5"/>
  <c r="BS31" i="5"/>
  <c r="BR31" i="5"/>
  <c r="BQ31" i="5"/>
  <c r="BP31" i="5"/>
  <c r="BO31" i="5"/>
  <c r="BN31" i="5"/>
  <c r="BM31" i="5"/>
  <c r="BL31" i="5"/>
  <c r="BF31" i="5"/>
  <c r="BE31" i="5"/>
  <c r="BD31" i="5"/>
  <c r="BC31" i="5"/>
  <c r="BB31" i="5"/>
  <c r="BA31" i="5"/>
  <c r="AZ31" i="5"/>
  <c r="AY31" i="5"/>
  <c r="AX31" i="5"/>
  <c r="AV31" i="5"/>
  <c r="AS31" i="5"/>
  <c r="AO31" i="5"/>
  <c r="CQ30" i="5"/>
  <c r="AT30" i="5"/>
  <c r="CD30" i="5"/>
  <c r="CO30" i="5"/>
  <c r="BH30" i="5"/>
  <c r="CN30" i="5"/>
  <c r="BT30" i="5"/>
  <c r="CM30" i="5"/>
  <c r="BU30" i="5"/>
  <c r="CL30" i="5"/>
  <c r="CK30" i="5"/>
  <c r="BG30" i="5"/>
  <c r="CI30" i="5"/>
  <c r="BJ30" i="5"/>
  <c r="CH30" i="5"/>
  <c r="BK30" i="5"/>
  <c r="CG30" i="5"/>
  <c r="BI30" i="5"/>
  <c r="CF30" i="5"/>
  <c r="AU30" i="5"/>
  <c r="CE30" i="5"/>
  <c r="AW30" i="5"/>
  <c r="CC30" i="5"/>
  <c r="AR30" i="5"/>
  <c r="CB30" i="5"/>
  <c r="BX30" i="5"/>
  <c r="BS30" i="5"/>
  <c r="BR30" i="5"/>
  <c r="BQ30" i="5"/>
  <c r="BP30" i="5"/>
  <c r="BO30" i="5"/>
  <c r="BN30" i="5"/>
  <c r="BM30" i="5"/>
  <c r="BL30" i="5"/>
  <c r="BF30" i="5"/>
  <c r="BE30" i="5"/>
  <c r="BD30" i="5"/>
  <c r="BC30" i="5"/>
  <c r="BB30" i="5"/>
  <c r="BA30" i="5"/>
  <c r="AZ30" i="5"/>
  <c r="AY30" i="5"/>
  <c r="AX30" i="5"/>
  <c r="AV30" i="5"/>
  <c r="AS30" i="5"/>
  <c r="AO30" i="5"/>
  <c r="CQ29" i="5"/>
  <c r="AT29" i="5"/>
  <c r="CD29" i="5"/>
  <c r="CO29" i="5"/>
  <c r="BH29" i="5"/>
  <c r="CN29" i="5"/>
  <c r="BT29" i="5"/>
  <c r="CM29" i="5"/>
  <c r="BU29" i="5"/>
  <c r="CL29" i="5"/>
  <c r="CK29" i="5"/>
  <c r="BG29" i="5"/>
  <c r="CI29" i="5"/>
  <c r="BJ29" i="5"/>
  <c r="CH29" i="5"/>
  <c r="BK29" i="5"/>
  <c r="CG29" i="5"/>
  <c r="BI29" i="5"/>
  <c r="CF29" i="5"/>
  <c r="AU29" i="5"/>
  <c r="CE29" i="5"/>
  <c r="AW29" i="5"/>
  <c r="CC29" i="5"/>
  <c r="AR29" i="5"/>
  <c r="CB29" i="5"/>
  <c r="BX29" i="5"/>
  <c r="BS29" i="5"/>
  <c r="BR29" i="5"/>
  <c r="BQ29" i="5"/>
  <c r="BP29" i="5"/>
  <c r="BO29" i="5"/>
  <c r="BN29" i="5"/>
  <c r="BM29" i="5"/>
  <c r="BL29" i="5"/>
  <c r="BF29" i="5"/>
  <c r="BE29" i="5"/>
  <c r="BD29" i="5"/>
  <c r="BC29" i="5"/>
  <c r="BB29" i="5"/>
  <c r="BA29" i="5"/>
  <c r="AZ29" i="5"/>
  <c r="AY29" i="5"/>
  <c r="AX29" i="5"/>
  <c r="AV29" i="5"/>
  <c r="AS29" i="5"/>
  <c r="AO29" i="5"/>
  <c r="CQ28" i="5"/>
  <c r="AT28" i="5"/>
  <c r="CD28" i="5"/>
  <c r="CO28" i="5"/>
  <c r="BH28" i="5"/>
  <c r="CN28" i="5"/>
  <c r="BT28" i="5"/>
  <c r="CM28" i="5"/>
  <c r="BU28" i="5"/>
  <c r="CL28" i="5"/>
  <c r="CK28" i="5"/>
  <c r="BG28" i="5"/>
  <c r="CI28" i="5"/>
  <c r="BJ28" i="5"/>
  <c r="CH28" i="5"/>
  <c r="BK28" i="5"/>
  <c r="CG28" i="5"/>
  <c r="BI28" i="5"/>
  <c r="CF28" i="5"/>
  <c r="AU28" i="5"/>
  <c r="CE28" i="5"/>
  <c r="AW28" i="5"/>
  <c r="CC28" i="5"/>
  <c r="AR28" i="5"/>
  <c r="CB28" i="5"/>
  <c r="AQ28" i="5"/>
  <c r="BX28" i="5"/>
  <c r="BS28" i="5"/>
  <c r="BR28" i="5"/>
  <c r="BQ28" i="5"/>
  <c r="BP28" i="5"/>
  <c r="BO28" i="5"/>
  <c r="BN28" i="5"/>
  <c r="BM28" i="5"/>
  <c r="BL28" i="5"/>
  <c r="BF28" i="5"/>
  <c r="BE28" i="5"/>
  <c r="BD28" i="5"/>
  <c r="BC28" i="5"/>
  <c r="BB28" i="5"/>
  <c r="BA28" i="5"/>
  <c r="AZ28" i="5"/>
  <c r="AY28" i="5"/>
  <c r="AX28" i="5"/>
  <c r="AV28" i="5"/>
  <c r="AS28" i="5"/>
  <c r="AO28" i="5"/>
  <c r="CQ27" i="5"/>
  <c r="AT27" i="5"/>
  <c r="CD27" i="5"/>
  <c r="CO27" i="5"/>
  <c r="BH27" i="5"/>
  <c r="CN27" i="5"/>
  <c r="BT27" i="5"/>
  <c r="CM27" i="5"/>
  <c r="BU27" i="5"/>
  <c r="CL27" i="5"/>
  <c r="CK27" i="5"/>
  <c r="BG27" i="5"/>
  <c r="CI27" i="5"/>
  <c r="BJ27" i="5"/>
  <c r="CH27" i="5"/>
  <c r="BK27" i="5"/>
  <c r="CG27" i="5"/>
  <c r="BI27" i="5"/>
  <c r="CF27" i="5"/>
  <c r="AU27" i="5"/>
  <c r="CE27" i="5"/>
  <c r="AW27" i="5"/>
  <c r="CC27" i="5"/>
  <c r="AR27" i="5"/>
  <c r="CB27" i="5"/>
  <c r="BX27" i="5"/>
  <c r="BS27" i="5"/>
  <c r="BR27" i="5"/>
  <c r="BQ27" i="5"/>
  <c r="BP27" i="5"/>
  <c r="BO27" i="5"/>
  <c r="BN27" i="5"/>
  <c r="BM27" i="5"/>
  <c r="BL27" i="5"/>
  <c r="BF27" i="5"/>
  <c r="BE27" i="5"/>
  <c r="BD27" i="5"/>
  <c r="BC27" i="5"/>
  <c r="BB27" i="5"/>
  <c r="BA27" i="5"/>
  <c r="AZ27" i="5"/>
  <c r="AY27" i="5"/>
  <c r="AX27" i="5"/>
  <c r="AV27" i="5"/>
  <c r="AS27" i="5"/>
  <c r="AO27" i="5"/>
  <c r="CQ26" i="5"/>
  <c r="AT26" i="5"/>
  <c r="CD26" i="5"/>
  <c r="CO26" i="5"/>
  <c r="BH26" i="5"/>
  <c r="CN26" i="5"/>
  <c r="BT26" i="5"/>
  <c r="CM26" i="5"/>
  <c r="BU26" i="5"/>
  <c r="CL26" i="5"/>
  <c r="CK26" i="5"/>
  <c r="BG26" i="5"/>
  <c r="CI26" i="5"/>
  <c r="BJ26" i="5"/>
  <c r="CH26" i="5"/>
  <c r="BK26" i="5"/>
  <c r="CG26" i="5"/>
  <c r="BI26" i="5"/>
  <c r="CF26" i="5"/>
  <c r="AU26" i="5"/>
  <c r="CE26" i="5"/>
  <c r="AW26" i="5"/>
  <c r="CC26" i="5"/>
  <c r="AR26" i="5"/>
  <c r="CB26" i="5"/>
  <c r="BX26" i="5"/>
  <c r="BS26" i="5"/>
  <c r="BR26" i="5"/>
  <c r="BQ26" i="5"/>
  <c r="BP26" i="5"/>
  <c r="BO26" i="5"/>
  <c r="BN26" i="5"/>
  <c r="BM26" i="5"/>
  <c r="BL26" i="5"/>
  <c r="BF26" i="5"/>
  <c r="BE26" i="5"/>
  <c r="BD26" i="5"/>
  <c r="BC26" i="5"/>
  <c r="BB26" i="5"/>
  <c r="BA26" i="5"/>
  <c r="AZ26" i="5"/>
  <c r="AY26" i="5"/>
  <c r="AX26" i="5"/>
  <c r="AV26" i="5"/>
  <c r="AS26" i="5"/>
  <c r="AO26" i="5"/>
  <c r="CQ25" i="5"/>
  <c r="AT25" i="5"/>
  <c r="CD25" i="5"/>
  <c r="CO25" i="5"/>
  <c r="BH25" i="5"/>
  <c r="CN25" i="5"/>
  <c r="BT25" i="5"/>
  <c r="CM25" i="5"/>
  <c r="BU25" i="5"/>
  <c r="CL25" i="5"/>
  <c r="CK25" i="5"/>
  <c r="BG25" i="5"/>
  <c r="CI25" i="5"/>
  <c r="BJ25" i="5"/>
  <c r="CH25" i="5"/>
  <c r="BK25" i="5"/>
  <c r="CG25" i="5"/>
  <c r="BI25" i="5"/>
  <c r="CF25" i="5"/>
  <c r="AU25" i="5"/>
  <c r="CE25" i="5"/>
  <c r="AW25" i="5"/>
  <c r="CC25" i="5"/>
  <c r="AR25" i="5"/>
  <c r="CB25" i="5"/>
  <c r="BX25" i="5"/>
  <c r="BS25" i="5"/>
  <c r="BR25" i="5"/>
  <c r="BQ25" i="5"/>
  <c r="BP25" i="5"/>
  <c r="BO25" i="5"/>
  <c r="BN25" i="5"/>
  <c r="BM25" i="5"/>
  <c r="BL25" i="5"/>
  <c r="BF25" i="5"/>
  <c r="BE25" i="5"/>
  <c r="BD25" i="5"/>
  <c r="BC25" i="5"/>
  <c r="BB25" i="5"/>
  <c r="BA25" i="5"/>
  <c r="AZ25" i="5"/>
  <c r="AY25" i="5"/>
  <c r="AX25" i="5"/>
  <c r="AV25" i="5"/>
  <c r="AS25" i="5"/>
  <c r="AO25" i="5"/>
  <c r="CQ24" i="5"/>
  <c r="AT24" i="5"/>
  <c r="CD24" i="5"/>
  <c r="CO24" i="5"/>
  <c r="BH24" i="5"/>
  <c r="CN24" i="5"/>
  <c r="BT24" i="5"/>
  <c r="CM24" i="5"/>
  <c r="BU24" i="5"/>
  <c r="CL24" i="5"/>
  <c r="CK24" i="5"/>
  <c r="AV24" i="5"/>
  <c r="CJ24" i="5"/>
  <c r="BG24" i="5"/>
  <c r="CI24" i="5"/>
  <c r="BJ24" i="5"/>
  <c r="CH24" i="5"/>
  <c r="BK24" i="5"/>
  <c r="CG24" i="5"/>
  <c r="BI24" i="5"/>
  <c r="CF24" i="5"/>
  <c r="AU24" i="5"/>
  <c r="CE24" i="5"/>
  <c r="AW24" i="5"/>
  <c r="CC24" i="5"/>
  <c r="AR24" i="5"/>
  <c r="CB24" i="5"/>
  <c r="BX24" i="5"/>
  <c r="BS24" i="5"/>
  <c r="BR24" i="5"/>
  <c r="BQ24" i="5"/>
  <c r="BP24" i="5"/>
  <c r="BO24" i="5"/>
  <c r="BN24" i="5"/>
  <c r="BM24" i="5"/>
  <c r="BL24" i="5"/>
  <c r="BF24" i="5"/>
  <c r="BE24" i="5"/>
  <c r="BD24" i="5"/>
  <c r="BC24" i="5"/>
  <c r="BB24" i="5"/>
  <c r="BA24" i="5"/>
  <c r="AZ24" i="5"/>
  <c r="AY24" i="5"/>
  <c r="AX24" i="5"/>
  <c r="AS24" i="5"/>
  <c r="AO24" i="5"/>
  <c r="CQ23" i="5"/>
  <c r="AT23" i="5"/>
  <c r="CD23" i="5"/>
  <c r="CO23" i="5"/>
  <c r="BH23" i="5"/>
  <c r="CN23" i="5"/>
  <c r="BT23" i="5"/>
  <c r="CM23" i="5"/>
  <c r="BU23" i="5"/>
  <c r="CL23" i="5"/>
  <c r="CK23" i="5"/>
  <c r="BG23" i="5"/>
  <c r="CI23" i="5"/>
  <c r="BJ23" i="5"/>
  <c r="CH23" i="5"/>
  <c r="BK23" i="5"/>
  <c r="CG23" i="5"/>
  <c r="BI23" i="5"/>
  <c r="CF23" i="5"/>
  <c r="AU23" i="5"/>
  <c r="CE23" i="5"/>
  <c r="AW23" i="5"/>
  <c r="CC23" i="5"/>
  <c r="AR23" i="5"/>
  <c r="CB23" i="5"/>
  <c r="BX23" i="5"/>
  <c r="BS23" i="5"/>
  <c r="BR23" i="5"/>
  <c r="BQ23" i="5"/>
  <c r="BP23" i="5"/>
  <c r="BO23" i="5"/>
  <c r="BN23" i="5"/>
  <c r="BM23" i="5"/>
  <c r="BL23" i="5"/>
  <c r="BF23" i="5"/>
  <c r="BE23" i="5"/>
  <c r="BD23" i="5"/>
  <c r="BC23" i="5"/>
  <c r="BB23" i="5"/>
  <c r="BA23" i="5"/>
  <c r="AZ23" i="5"/>
  <c r="AY23" i="5"/>
  <c r="AX23" i="5"/>
  <c r="AV23" i="5"/>
  <c r="AS23" i="5"/>
  <c r="AO23" i="5"/>
  <c r="CQ22" i="5"/>
  <c r="AT22" i="5"/>
  <c r="CD22" i="5"/>
  <c r="CO22" i="5"/>
  <c r="BH22" i="5"/>
  <c r="CN22" i="5"/>
  <c r="BT22" i="5"/>
  <c r="CM22" i="5"/>
  <c r="BU22" i="5"/>
  <c r="CL22" i="5"/>
  <c r="CK22" i="5"/>
  <c r="BG22" i="5"/>
  <c r="CI22" i="5"/>
  <c r="BJ22" i="5"/>
  <c r="CH22" i="5"/>
  <c r="BK22" i="5"/>
  <c r="CG22" i="5"/>
  <c r="BI22" i="5"/>
  <c r="CF22" i="5"/>
  <c r="AU22" i="5"/>
  <c r="CE22" i="5"/>
  <c r="AW22" i="5"/>
  <c r="CC22" i="5"/>
  <c r="AR22" i="5"/>
  <c r="CB22" i="5"/>
  <c r="BX22" i="5"/>
  <c r="BS22" i="5"/>
  <c r="BR22" i="5"/>
  <c r="BQ22" i="5"/>
  <c r="BP22" i="5"/>
  <c r="BO22" i="5"/>
  <c r="BN22" i="5"/>
  <c r="BM22" i="5"/>
  <c r="BL22" i="5"/>
  <c r="BF22" i="5"/>
  <c r="BE22" i="5"/>
  <c r="BD22" i="5"/>
  <c r="BC22" i="5"/>
  <c r="BB22" i="5"/>
  <c r="BA22" i="5"/>
  <c r="AZ22" i="5"/>
  <c r="AY22" i="5"/>
  <c r="AX22" i="5"/>
  <c r="AV22" i="5"/>
  <c r="AS22" i="5"/>
  <c r="AO22" i="5"/>
  <c r="CQ21" i="5"/>
  <c r="AT21" i="5"/>
  <c r="CD21" i="5"/>
  <c r="CO21" i="5"/>
  <c r="BH21" i="5"/>
  <c r="CN21" i="5"/>
  <c r="BT21" i="5"/>
  <c r="CM21" i="5"/>
  <c r="BU21" i="5"/>
  <c r="CL21" i="5"/>
  <c r="CK21" i="5"/>
  <c r="BG21" i="5"/>
  <c r="CI21" i="5"/>
  <c r="BJ21" i="5"/>
  <c r="CH21" i="5"/>
  <c r="BK21" i="5"/>
  <c r="CG21" i="5"/>
  <c r="BI21" i="5"/>
  <c r="CF21" i="5"/>
  <c r="AU21" i="5"/>
  <c r="CE21" i="5"/>
  <c r="AW21" i="5"/>
  <c r="CC21" i="5"/>
  <c r="AR21" i="5"/>
  <c r="CB21" i="5"/>
  <c r="BX21" i="5"/>
  <c r="BS21" i="5"/>
  <c r="BR21" i="5"/>
  <c r="BQ21" i="5"/>
  <c r="BP21" i="5"/>
  <c r="BO21" i="5"/>
  <c r="BN21" i="5"/>
  <c r="BM21" i="5"/>
  <c r="BL21" i="5"/>
  <c r="BF21" i="5"/>
  <c r="BE21" i="5"/>
  <c r="BD21" i="5"/>
  <c r="BC21" i="5"/>
  <c r="BB21" i="5"/>
  <c r="BA21" i="5"/>
  <c r="AZ21" i="5"/>
  <c r="AY21" i="5"/>
  <c r="AX21" i="5"/>
  <c r="AV21" i="5"/>
  <c r="AS21" i="5"/>
  <c r="AO21" i="5"/>
  <c r="CQ20" i="5"/>
  <c r="AT20" i="5"/>
  <c r="CD20" i="5"/>
  <c r="CO20" i="5"/>
  <c r="BH20" i="5"/>
  <c r="CN20" i="5"/>
  <c r="BT20" i="5"/>
  <c r="CM20" i="5"/>
  <c r="BU20" i="5"/>
  <c r="CL20" i="5"/>
  <c r="CK20" i="5"/>
  <c r="BG20" i="5"/>
  <c r="CI20" i="5"/>
  <c r="BJ20" i="5"/>
  <c r="CH20" i="5"/>
  <c r="BK20" i="5"/>
  <c r="CG20" i="5"/>
  <c r="BI20" i="5"/>
  <c r="CF20" i="5"/>
  <c r="AU20" i="5"/>
  <c r="CE20" i="5"/>
  <c r="AW20" i="5"/>
  <c r="CC20" i="5"/>
  <c r="AR20" i="5"/>
  <c r="CB20" i="5"/>
  <c r="BX20" i="5"/>
  <c r="BS20" i="5"/>
  <c r="BR20" i="5"/>
  <c r="BQ20" i="5"/>
  <c r="BP20" i="5"/>
  <c r="BO20" i="5"/>
  <c r="BN20" i="5"/>
  <c r="BM20" i="5"/>
  <c r="BL20" i="5"/>
  <c r="BF20" i="5"/>
  <c r="BE20" i="5"/>
  <c r="BD20" i="5"/>
  <c r="BC20" i="5"/>
  <c r="BB20" i="5"/>
  <c r="BA20" i="5"/>
  <c r="AZ20" i="5"/>
  <c r="AY20" i="5"/>
  <c r="AX20" i="5"/>
  <c r="AV20" i="5"/>
  <c r="AS20" i="5"/>
  <c r="AO20" i="5"/>
  <c r="CQ19" i="5"/>
  <c r="AT19" i="5"/>
  <c r="CD19" i="5"/>
  <c r="CO19" i="5"/>
  <c r="BH19" i="5"/>
  <c r="CN19" i="5"/>
  <c r="BT19" i="5"/>
  <c r="CM19" i="5"/>
  <c r="BU19" i="5"/>
  <c r="CL19" i="5"/>
  <c r="CK19" i="5"/>
  <c r="AV19" i="5"/>
  <c r="CJ19" i="5"/>
  <c r="BG19" i="5"/>
  <c r="CI19" i="5"/>
  <c r="BJ19" i="5"/>
  <c r="CH19" i="5"/>
  <c r="BK19" i="5"/>
  <c r="CG19" i="5"/>
  <c r="BI19" i="5"/>
  <c r="CF19" i="5"/>
  <c r="AU19" i="5"/>
  <c r="CE19" i="5"/>
  <c r="AW19" i="5"/>
  <c r="CC19" i="5"/>
  <c r="AR19" i="5"/>
  <c r="CB19" i="5"/>
  <c r="AQ19" i="5"/>
  <c r="BX19" i="5"/>
  <c r="BS19" i="5"/>
  <c r="BR19" i="5"/>
  <c r="BQ19" i="5"/>
  <c r="BP19" i="5"/>
  <c r="BO19" i="5"/>
  <c r="BN19" i="5"/>
  <c r="BM19" i="5"/>
  <c r="BL19" i="5"/>
  <c r="BF19" i="5"/>
  <c r="BE19" i="5"/>
  <c r="BD19" i="5"/>
  <c r="BC19" i="5"/>
  <c r="BB19" i="5"/>
  <c r="BA19" i="5"/>
  <c r="AZ19" i="5"/>
  <c r="AY19" i="5"/>
  <c r="AX19" i="5"/>
  <c r="AS19" i="5"/>
  <c r="AO19" i="5"/>
  <c r="CQ18" i="5"/>
  <c r="AT18" i="5"/>
  <c r="CD18" i="5"/>
  <c r="CO18" i="5"/>
  <c r="BH18" i="5"/>
  <c r="CN18" i="5"/>
  <c r="BT18" i="5"/>
  <c r="CM18" i="5"/>
  <c r="BU18" i="5"/>
  <c r="CL18" i="5"/>
  <c r="CK18" i="5"/>
  <c r="BG18" i="5"/>
  <c r="CI18" i="5"/>
  <c r="BJ18" i="5"/>
  <c r="CH18" i="5"/>
  <c r="BK18" i="5"/>
  <c r="CG18" i="5"/>
  <c r="BI18" i="5"/>
  <c r="CF18" i="5"/>
  <c r="AU18" i="5"/>
  <c r="CE18" i="5"/>
  <c r="AW18" i="5"/>
  <c r="CC18" i="5"/>
  <c r="AR18" i="5"/>
  <c r="CB18" i="5"/>
  <c r="BX18" i="5"/>
  <c r="BS18" i="5"/>
  <c r="BR18" i="5"/>
  <c r="BQ18" i="5"/>
  <c r="BP18" i="5"/>
  <c r="BO18" i="5"/>
  <c r="BN18" i="5"/>
  <c r="BM18" i="5"/>
  <c r="BL18" i="5"/>
  <c r="BF18" i="5"/>
  <c r="BE18" i="5"/>
  <c r="BD18" i="5"/>
  <c r="BC18" i="5"/>
  <c r="BB18" i="5"/>
  <c r="BA18" i="5"/>
  <c r="AZ18" i="5"/>
  <c r="AY18" i="5"/>
  <c r="AX18" i="5"/>
  <c r="AV18" i="5"/>
  <c r="AS18" i="5"/>
  <c r="AO18" i="5"/>
  <c r="CQ17" i="5"/>
  <c r="AT17" i="5"/>
  <c r="CD17" i="5"/>
  <c r="CO17" i="5"/>
  <c r="BH17" i="5"/>
  <c r="CN17" i="5"/>
  <c r="BT17" i="5"/>
  <c r="CM17" i="5"/>
  <c r="BU17" i="5"/>
  <c r="CL17" i="5"/>
  <c r="CK17" i="5"/>
  <c r="BG17" i="5"/>
  <c r="CI17" i="5"/>
  <c r="BJ17" i="5"/>
  <c r="CH17" i="5"/>
  <c r="BK17" i="5"/>
  <c r="CG17" i="5"/>
  <c r="BI17" i="5"/>
  <c r="CF17" i="5"/>
  <c r="AU17" i="5"/>
  <c r="CE17" i="5"/>
  <c r="AW17" i="5"/>
  <c r="CC17" i="5"/>
  <c r="AR17" i="5"/>
  <c r="CB17" i="5"/>
  <c r="BX17" i="5"/>
  <c r="BS17" i="5"/>
  <c r="BR17" i="5"/>
  <c r="BQ17" i="5"/>
  <c r="BP17" i="5"/>
  <c r="BO17" i="5"/>
  <c r="BN17" i="5"/>
  <c r="BM17" i="5"/>
  <c r="BL17" i="5"/>
  <c r="BF17" i="5"/>
  <c r="BE17" i="5"/>
  <c r="BD17" i="5"/>
  <c r="BC17" i="5"/>
  <c r="BB17" i="5"/>
  <c r="BA17" i="5"/>
  <c r="AZ17" i="5"/>
  <c r="AY17" i="5"/>
  <c r="AX17" i="5"/>
  <c r="AV17" i="5"/>
  <c r="AS17" i="5"/>
  <c r="AO17" i="5"/>
  <c r="CQ16" i="5"/>
  <c r="AT16" i="5"/>
  <c r="CD16" i="5"/>
  <c r="CO16" i="5"/>
  <c r="BH16" i="5"/>
  <c r="CN16" i="5"/>
  <c r="BT16" i="5"/>
  <c r="CM16" i="5"/>
  <c r="BU16" i="5"/>
  <c r="CL16" i="5"/>
  <c r="CK16" i="5"/>
  <c r="BG16" i="5"/>
  <c r="CI16" i="5"/>
  <c r="BJ16" i="5"/>
  <c r="CH16" i="5"/>
  <c r="BK16" i="5"/>
  <c r="CG16" i="5"/>
  <c r="BI16" i="5"/>
  <c r="CF16" i="5"/>
  <c r="AU16" i="5"/>
  <c r="CE16" i="5"/>
  <c r="AW16" i="5"/>
  <c r="CC16" i="5"/>
  <c r="AR16" i="5"/>
  <c r="CB16" i="5"/>
  <c r="BX16" i="5"/>
  <c r="BS16" i="5"/>
  <c r="BR16" i="5"/>
  <c r="BQ16" i="5"/>
  <c r="BP16" i="5"/>
  <c r="BO16" i="5"/>
  <c r="BN16" i="5"/>
  <c r="BM16" i="5"/>
  <c r="BL16" i="5"/>
  <c r="BF16" i="5"/>
  <c r="BE16" i="5"/>
  <c r="BD16" i="5"/>
  <c r="BC16" i="5"/>
  <c r="BB16" i="5"/>
  <c r="BA16" i="5"/>
  <c r="AZ16" i="5"/>
  <c r="AY16" i="5"/>
  <c r="AX16" i="5"/>
  <c r="AV16" i="5"/>
  <c r="AS16" i="5"/>
  <c r="AO16" i="5"/>
  <c r="CQ15" i="5"/>
  <c r="AT15" i="5"/>
  <c r="CD15" i="5"/>
  <c r="CO15" i="5"/>
  <c r="BH15" i="5"/>
  <c r="CN15" i="5"/>
  <c r="BT15" i="5"/>
  <c r="CM15" i="5"/>
  <c r="BU15" i="5"/>
  <c r="CL15" i="5"/>
  <c r="CK15" i="5"/>
  <c r="BG15" i="5"/>
  <c r="CI15" i="5"/>
  <c r="BJ15" i="5"/>
  <c r="CH15" i="5"/>
  <c r="BK15" i="5"/>
  <c r="CG15" i="5"/>
  <c r="BI15" i="5"/>
  <c r="CF15" i="5"/>
  <c r="AU15" i="5"/>
  <c r="CE15" i="5"/>
  <c r="AW15" i="5"/>
  <c r="CC15" i="5"/>
  <c r="AR15" i="5"/>
  <c r="CB15" i="5"/>
  <c r="BX15" i="5"/>
  <c r="BS15" i="5"/>
  <c r="BR15" i="5"/>
  <c r="BQ15" i="5"/>
  <c r="BP15" i="5"/>
  <c r="BO15" i="5"/>
  <c r="BN15" i="5"/>
  <c r="BM15" i="5"/>
  <c r="BL15" i="5"/>
  <c r="BF15" i="5"/>
  <c r="BE15" i="5"/>
  <c r="BD15" i="5"/>
  <c r="BC15" i="5"/>
  <c r="BB15" i="5"/>
  <c r="BA15" i="5"/>
  <c r="AZ15" i="5"/>
  <c r="AY15" i="5"/>
  <c r="AX15" i="5"/>
  <c r="AV15" i="5"/>
  <c r="AS15" i="5"/>
  <c r="AO15" i="5"/>
  <c r="CQ14" i="5"/>
  <c r="AT14" i="5"/>
  <c r="CD14" i="5"/>
  <c r="CO14" i="5"/>
  <c r="BH14" i="5"/>
  <c r="CN14" i="5"/>
  <c r="BT14" i="5"/>
  <c r="CM14" i="5"/>
  <c r="BU14" i="5"/>
  <c r="CL14" i="5"/>
  <c r="CK14" i="5"/>
  <c r="BG14" i="5"/>
  <c r="CI14" i="5"/>
  <c r="BJ14" i="5"/>
  <c r="CH14" i="5"/>
  <c r="BK14" i="5"/>
  <c r="CG14" i="5"/>
  <c r="BI14" i="5"/>
  <c r="CF14" i="5"/>
  <c r="AU14" i="5"/>
  <c r="CE14" i="5"/>
  <c r="AW14" i="5"/>
  <c r="CC14" i="5"/>
  <c r="AR14" i="5"/>
  <c r="CB14" i="5"/>
  <c r="BX14" i="5"/>
  <c r="BS14" i="5"/>
  <c r="BR14" i="5"/>
  <c r="BQ14" i="5"/>
  <c r="BP14" i="5"/>
  <c r="BO14" i="5"/>
  <c r="BN14" i="5"/>
  <c r="BM14" i="5"/>
  <c r="BL14" i="5"/>
  <c r="BF14" i="5"/>
  <c r="BE14" i="5"/>
  <c r="BD14" i="5"/>
  <c r="BC14" i="5"/>
  <c r="BB14" i="5"/>
  <c r="BA14" i="5"/>
  <c r="AZ14" i="5"/>
  <c r="AY14" i="5"/>
  <c r="AX14" i="5"/>
  <c r="AV14" i="5"/>
  <c r="AS14" i="5"/>
  <c r="AO14" i="5"/>
  <c r="CQ13" i="5"/>
  <c r="AT13" i="5"/>
  <c r="CD13" i="5"/>
  <c r="CO13" i="5"/>
  <c r="BH13" i="5"/>
  <c r="CN13" i="5"/>
  <c r="BT13" i="5"/>
  <c r="CM13" i="5"/>
  <c r="BU13" i="5"/>
  <c r="CL13" i="5"/>
  <c r="CK13" i="5"/>
  <c r="BG13" i="5"/>
  <c r="CI13" i="5"/>
  <c r="BJ13" i="5"/>
  <c r="CH13" i="5"/>
  <c r="BK13" i="5"/>
  <c r="CG13" i="5"/>
  <c r="BI13" i="5"/>
  <c r="CF13" i="5"/>
  <c r="AU13" i="5"/>
  <c r="CE13" i="5"/>
  <c r="AW13" i="5"/>
  <c r="CC13" i="5"/>
  <c r="AR13" i="5"/>
  <c r="CB13" i="5"/>
  <c r="BX13" i="5"/>
  <c r="BS13" i="5"/>
  <c r="BR13" i="5"/>
  <c r="BQ13" i="5"/>
  <c r="BP13" i="5"/>
  <c r="BO13" i="5"/>
  <c r="BN13" i="5"/>
  <c r="BM13" i="5"/>
  <c r="BL13" i="5"/>
  <c r="BF13" i="5"/>
  <c r="BE13" i="5"/>
  <c r="BD13" i="5"/>
  <c r="BC13" i="5"/>
  <c r="BB13" i="5"/>
  <c r="BA13" i="5"/>
  <c r="AZ13" i="5"/>
  <c r="AY13" i="5"/>
  <c r="AX13" i="5"/>
  <c r="AV13" i="5"/>
  <c r="AS13" i="5"/>
  <c r="AO13" i="5"/>
  <c r="CP12" i="5"/>
  <c r="CQ12" i="5"/>
  <c r="AT12" i="5"/>
  <c r="CD12" i="5"/>
  <c r="CO12" i="5"/>
  <c r="BH12" i="5"/>
  <c r="CN12" i="5"/>
  <c r="BT12" i="5"/>
  <c r="CM12" i="5"/>
  <c r="BU12" i="5"/>
  <c r="CL12" i="5"/>
  <c r="CK12" i="5"/>
  <c r="BG12" i="5"/>
  <c r="CI12" i="5"/>
  <c r="BJ12" i="5"/>
  <c r="CH12" i="5"/>
  <c r="BK12" i="5"/>
  <c r="CG12" i="5"/>
  <c r="BI12" i="5"/>
  <c r="CF12" i="5"/>
  <c r="AU12" i="5"/>
  <c r="CE12" i="5"/>
  <c r="AW12" i="5"/>
  <c r="CC12" i="5"/>
  <c r="AR12" i="5"/>
  <c r="CB12" i="5"/>
  <c r="BX12" i="5"/>
  <c r="BS12" i="5"/>
  <c r="BR12" i="5"/>
  <c r="BQ12" i="5"/>
  <c r="BP12" i="5"/>
  <c r="BO12" i="5"/>
  <c r="BN12" i="5"/>
  <c r="BM12" i="5"/>
  <c r="BL12" i="5"/>
  <c r="BF12" i="5"/>
  <c r="BE12" i="5"/>
  <c r="BD12" i="5"/>
  <c r="BC12" i="5"/>
  <c r="BB12" i="5"/>
  <c r="BA12" i="5"/>
  <c r="AZ12" i="5"/>
  <c r="AY12" i="5"/>
  <c r="AX12" i="5"/>
  <c r="AV12" i="5"/>
  <c r="AS12" i="5"/>
  <c r="AO12" i="5"/>
  <c r="BN11" i="5"/>
  <c r="CQ11" i="5"/>
  <c r="CP11" i="5"/>
  <c r="AT11" i="5"/>
  <c r="CD11" i="5"/>
  <c r="CO11" i="5"/>
  <c r="BH11" i="5"/>
  <c r="CN11" i="5"/>
  <c r="BT11" i="5"/>
  <c r="CM11" i="5"/>
  <c r="BU11" i="5"/>
  <c r="CL11" i="5"/>
  <c r="CK11" i="5"/>
  <c r="BG11" i="5"/>
  <c r="CI11" i="5"/>
  <c r="BJ11" i="5"/>
  <c r="CH11" i="5"/>
  <c r="BK11" i="5"/>
  <c r="CG11" i="5"/>
  <c r="BI11" i="5"/>
  <c r="CF11" i="5"/>
  <c r="AU11" i="5"/>
  <c r="CE11" i="5"/>
  <c r="AW11" i="5"/>
  <c r="CC11" i="5"/>
  <c r="AR11" i="5"/>
  <c r="CB11" i="5"/>
  <c r="BX11" i="5"/>
  <c r="BS11" i="5"/>
  <c r="BR11" i="5"/>
  <c r="BQ11" i="5"/>
  <c r="BP11" i="5"/>
  <c r="BO11" i="5"/>
  <c r="BM11" i="5"/>
  <c r="BL11" i="5"/>
  <c r="BF11" i="5"/>
  <c r="BE11" i="5"/>
  <c r="BD11" i="5"/>
  <c r="BC11" i="5"/>
  <c r="BB11" i="5"/>
  <c r="BA11" i="5"/>
  <c r="AZ11" i="5"/>
  <c r="AY11" i="5"/>
  <c r="AX11" i="5"/>
  <c r="AV11" i="5"/>
  <c r="AS11" i="5"/>
  <c r="AO11" i="5"/>
  <c r="BN10" i="5"/>
  <c r="CQ10" i="5"/>
  <c r="CP10" i="5"/>
  <c r="AT10" i="5"/>
  <c r="CD10" i="5"/>
  <c r="CO10" i="5"/>
  <c r="BH10" i="5"/>
  <c r="CN10" i="5"/>
  <c r="BT10" i="5"/>
  <c r="CM10" i="5"/>
  <c r="BU10" i="5"/>
  <c r="CL10" i="5"/>
  <c r="CK10" i="5"/>
  <c r="BK10" i="5"/>
  <c r="CG10" i="5"/>
  <c r="BI10" i="5"/>
  <c r="CF10" i="5"/>
  <c r="AU10" i="5"/>
  <c r="CE10" i="5"/>
  <c r="AW10" i="5"/>
  <c r="CC10" i="5"/>
  <c r="AR10" i="5"/>
  <c r="CB10" i="5"/>
  <c r="BX10" i="5"/>
  <c r="BS10" i="5"/>
  <c r="BR10" i="5"/>
  <c r="BQ10" i="5"/>
  <c r="BP10" i="5"/>
  <c r="BO10" i="5"/>
  <c r="BM10" i="5"/>
  <c r="BL10" i="5"/>
  <c r="BJ10" i="5"/>
  <c r="BG10" i="5"/>
  <c r="BF10" i="5"/>
  <c r="BE10" i="5"/>
  <c r="BD10" i="5"/>
  <c r="BC10" i="5"/>
  <c r="BB10" i="5"/>
  <c r="BA10" i="5"/>
  <c r="AZ10" i="5"/>
  <c r="AY10" i="5"/>
  <c r="AX10" i="5"/>
  <c r="AV10" i="5"/>
  <c r="AS10" i="5"/>
  <c r="AO10" i="5"/>
  <c r="BN9" i="5"/>
  <c r="CQ9" i="5"/>
  <c r="CP9" i="5"/>
  <c r="AT9" i="5"/>
  <c r="CD9" i="5"/>
  <c r="CO9" i="5"/>
  <c r="BH9" i="5"/>
  <c r="CN9" i="5"/>
  <c r="BT9" i="5"/>
  <c r="CM9" i="5"/>
  <c r="BU9" i="5"/>
  <c r="CL9" i="5"/>
  <c r="CK9" i="5"/>
  <c r="AV9" i="5"/>
  <c r="CJ9" i="5"/>
  <c r="BK9" i="5"/>
  <c r="CG9" i="5"/>
  <c r="BI9" i="5"/>
  <c r="CF9" i="5"/>
  <c r="AU9" i="5"/>
  <c r="CE9" i="5"/>
  <c r="AW9" i="5"/>
  <c r="CC9" i="5"/>
  <c r="AR9" i="5"/>
  <c r="CB9" i="5"/>
  <c r="AQ9" i="5"/>
  <c r="BX9" i="5"/>
  <c r="BS9" i="5"/>
  <c r="BR9" i="5"/>
  <c r="BQ9" i="5"/>
  <c r="BP9" i="5"/>
  <c r="BO9" i="5"/>
  <c r="BM9" i="5"/>
  <c r="BL9" i="5"/>
  <c r="BJ9" i="5"/>
  <c r="BG9" i="5"/>
  <c r="BF9" i="5"/>
  <c r="BE9" i="5"/>
  <c r="BD9" i="5"/>
  <c r="BC9" i="5"/>
  <c r="BB9" i="5"/>
  <c r="BA9" i="5"/>
  <c r="AZ9" i="5"/>
  <c r="AY9" i="5"/>
  <c r="AX9" i="5"/>
  <c r="AS9" i="5"/>
  <c r="AO9" i="5"/>
  <c r="CS4" i="5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C422" i="3"/>
  <c r="C386" i="3"/>
  <c r="C385" i="3"/>
  <c r="C383" i="3"/>
  <c r="C382" i="3"/>
  <c r="C380" i="3"/>
  <c r="C378" i="3"/>
  <c r="C377" i="3"/>
  <c r="C375" i="3"/>
  <c r="C374" i="3"/>
  <c r="C373" i="3"/>
  <c r="C372" i="3"/>
  <c r="C371" i="3"/>
  <c r="C370" i="3"/>
  <c r="C369" i="3"/>
  <c r="C368" i="3"/>
  <c r="C367" i="3"/>
  <c r="C366" i="3"/>
  <c r="C364" i="3"/>
  <c r="C363" i="3"/>
  <c r="C358" i="3"/>
  <c r="C355" i="3"/>
  <c r="C354" i="3"/>
  <c r="C351" i="3"/>
  <c r="C350" i="3"/>
  <c r="C349" i="3"/>
  <c r="C348" i="3"/>
  <c r="C347" i="3"/>
  <c r="C345" i="3"/>
  <c r="C343" i="3"/>
  <c r="C342" i="3"/>
  <c r="C341" i="3"/>
</calcChain>
</file>

<file path=xl/sharedStrings.xml><?xml version="1.0" encoding="utf-8"?>
<sst xmlns="http://schemas.openxmlformats.org/spreadsheetml/2006/main" count="383" uniqueCount="166">
  <si>
    <t>Sugar</t>
  </si>
  <si>
    <t>Rice</t>
  </si>
  <si>
    <t>Cheese</t>
  </si>
  <si>
    <t>Firewood</t>
  </si>
  <si>
    <t>Wax</t>
  </si>
  <si>
    <t>Peas</t>
  </si>
  <si>
    <t>Butter</t>
  </si>
  <si>
    <t>Milk</t>
  </si>
  <si>
    <t>Beer</t>
  </si>
  <si>
    <t>Beef</t>
  </si>
  <si>
    <t>Cow</t>
  </si>
  <si>
    <t>Veal</t>
  </si>
  <si>
    <t>Pork</t>
  </si>
  <si>
    <t>Horse</t>
  </si>
  <si>
    <t>Mutton</t>
  </si>
  <si>
    <t>Lard</t>
  </si>
  <si>
    <t>Eggs</t>
  </si>
  <si>
    <t>Herring</t>
  </si>
  <si>
    <t>Source</t>
  </si>
  <si>
    <t>[2]</t>
  </si>
  <si>
    <t>Comment</t>
  </si>
  <si>
    <t>Year</t>
  </si>
  <si>
    <t>Sources</t>
  </si>
  <si>
    <t>[1]:</t>
  </si>
  <si>
    <t>[2]:</t>
  </si>
  <si>
    <t>Comments</t>
  </si>
  <si>
    <t>(a):</t>
  </si>
  <si>
    <t>(b):</t>
  </si>
  <si>
    <t>(c):</t>
  </si>
  <si>
    <t>(d):</t>
  </si>
  <si>
    <t>(e):</t>
  </si>
  <si>
    <t>Prices and Wages in Gdansk, 1501-1914</t>
  </si>
  <si>
    <t>Curreny/units</t>
  </si>
  <si>
    <t>Metric equivalent</t>
  </si>
  <si>
    <t>Good</t>
  </si>
  <si>
    <t>Rye</t>
  </si>
  <si>
    <t>Barley</t>
  </si>
  <si>
    <t>Oats</t>
  </si>
  <si>
    <t>Wheat</t>
  </si>
  <si>
    <r>
      <t xml:space="preserve">Furtak, F., </t>
    </r>
    <r>
      <rPr>
        <i/>
        <sz val="8"/>
        <rFont val="Arial"/>
        <family val="2"/>
      </rPr>
      <t>Ceny w Gdansk w Latach, 1701-1815</t>
    </r>
    <r>
      <rPr>
        <sz val="8"/>
        <rFont val="Arial"/>
        <family val="2"/>
      </rPr>
      <t xml:space="preserve"> (Lwow, 1935).</t>
    </r>
  </si>
  <si>
    <r>
      <t xml:space="preserve">Pelc, J., </t>
    </r>
    <r>
      <rPr>
        <i/>
        <sz val="8"/>
        <rFont val="Arial"/>
        <family val="2"/>
      </rPr>
      <t xml:space="preserve">Ceny w Gdansk w XVI i XVII wieku </t>
    </r>
    <r>
      <rPr>
        <sz val="8"/>
        <rFont val="Arial"/>
        <family val="2"/>
      </rPr>
      <t>(Lwow, 1937).</t>
    </r>
  </si>
  <si>
    <t>[1], [2]</t>
  </si>
  <si>
    <t>A1) Silver Prices per Local Units</t>
  </si>
  <si>
    <t>(a)</t>
  </si>
  <si>
    <t>thereafter</t>
  </si>
  <si>
    <t>These prices are in grams of silver/last (assumed to be 3000 litres) until 1878 and in Marks per 1000kg</t>
  </si>
  <si>
    <t>Grams Ag/Korzec</t>
  </si>
  <si>
    <t>50 l</t>
  </si>
  <si>
    <t>Grams Ag/Funt</t>
  </si>
  <si>
    <t>0.434 kg</t>
  </si>
  <si>
    <t>[1]</t>
  </si>
  <si>
    <t>Grams Ag/Achtel</t>
  </si>
  <si>
    <t>14.2135kg</t>
  </si>
  <si>
    <t>(b)</t>
  </si>
  <si>
    <t xml:space="preserve">Hoszowski (1928), p 66, says Achtel is about .5 bezka. </t>
  </si>
  <si>
    <t>In Warsaw dataset, faska of butter weights 65.5 pfundt, so half is 32.75</t>
  </si>
  <si>
    <t>This is about ratio of achtel &amp; pfundt prices, hence achtel is 32.75 pfundt.</t>
  </si>
  <si>
    <r>
      <t xml:space="preserve">Hoszowski, S., </t>
    </r>
    <r>
      <rPr>
        <i/>
        <sz val="8"/>
        <rFont val="Arial"/>
        <family val="2"/>
      </rPr>
      <t>Ceny w Lwowie w XVI i XVII wieku</t>
    </r>
    <r>
      <rPr>
        <sz val="8"/>
        <rFont val="Arial"/>
        <family val="2"/>
      </rPr>
      <t xml:space="preserve"> (Lwow, 1928).</t>
    </r>
  </si>
  <si>
    <t>Grams Ag/100 Funtow</t>
  </si>
  <si>
    <t>Grams Ag/Sztof</t>
  </si>
  <si>
    <t>Grams Ag/Bezka</t>
  </si>
  <si>
    <t>221 l</t>
  </si>
  <si>
    <t>Grams Ag/Om</t>
  </si>
  <si>
    <t>Grams Ag/Sztuka</t>
  </si>
  <si>
    <t>Grams Ag/Pfund</t>
  </si>
  <si>
    <t>Grams Ag/0.5 Sztuka</t>
  </si>
  <si>
    <t>Grease/fat</t>
  </si>
  <si>
    <t>Grams Ag/little Kamien</t>
  </si>
  <si>
    <t>24lb = 10.416kg</t>
  </si>
  <si>
    <t>Grams Ag/Kamien</t>
  </si>
  <si>
    <t>Grams Ag/Mendel</t>
  </si>
  <si>
    <t>Grams Ag/Big Kamien</t>
  </si>
  <si>
    <t>34lbs = 14.756 kg</t>
  </si>
  <si>
    <t>Grams Ag/Beczka</t>
  </si>
  <si>
    <t>Grams Ag/Rute</t>
  </si>
  <si>
    <t>Grams Ag/Sag</t>
  </si>
  <si>
    <t>(c )</t>
  </si>
  <si>
    <t>Overlap 1619-1700 shows 1 Rute = 13.5 Sag</t>
  </si>
  <si>
    <t>Firewood (Pine)</t>
  </si>
  <si>
    <t>Firewood (Beech)</t>
  </si>
  <si>
    <t>Firewood (oak)</t>
  </si>
  <si>
    <t>Candles</t>
  </si>
  <si>
    <t>Soap ("Savon noir")</t>
  </si>
  <si>
    <t>Grams Ag/Sazen</t>
  </si>
  <si>
    <t>Grams Ag/Szafunt</t>
  </si>
  <si>
    <t>Grams Ag/Lokiec</t>
  </si>
  <si>
    <t>0.288 m</t>
  </si>
  <si>
    <t>White Drapery</t>
  </si>
  <si>
    <t>Grey  Drapery</t>
  </si>
  <si>
    <t>A2) Silver Prices per Metric Units</t>
  </si>
  <si>
    <t>Grams Ag/litre</t>
  </si>
  <si>
    <t>Grams Ag/kg</t>
  </si>
  <si>
    <t>43.4 kg</t>
  </si>
  <si>
    <t xml:space="preserve">Beef </t>
  </si>
  <si>
    <t>Average value of beast for years 1648-1760: 240 kg</t>
  </si>
  <si>
    <t>Grease/Fat</t>
  </si>
  <si>
    <t>Grams Ag/piece</t>
  </si>
  <si>
    <t>Tallow ("Loj")</t>
  </si>
  <si>
    <t>Firewood (pine)</t>
  </si>
  <si>
    <t>Firewood (sazen)</t>
  </si>
  <si>
    <t>Sztuka = piece</t>
  </si>
  <si>
    <t>Grams Ag/Tona</t>
  </si>
  <si>
    <t>1000 kg</t>
  </si>
  <si>
    <t>Grey Drapery</t>
  </si>
  <si>
    <t>320 lb = 138.88 kg</t>
  </si>
  <si>
    <t>Computation of Bread Prices</t>
  </si>
  <si>
    <t>Grams Ag/day</t>
  </si>
  <si>
    <t>Wage</t>
  </si>
  <si>
    <t>Bread</t>
  </si>
  <si>
    <t xml:space="preserve">For more information on computation, sources, extrapolations and conversions please consult: </t>
  </si>
  <si>
    <t xml:space="preserve">Allen, Robert C., "The Great Divergence in European Prices and Wages from the Middle </t>
  </si>
  <si>
    <r>
      <t>Ages to the First World War"</t>
    </r>
    <r>
      <rPr>
        <i/>
        <sz val="8"/>
        <rFont val="Arial"/>
        <family val="2"/>
      </rPr>
      <t>, Explorations in Economic History</t>
    </r>
    <r>
      <rPr>
        <sz val="8"/>
        <rFont val="Arial"/>
        <family val="2"/>
      </rPr>
      <t>, 38 (2001), Appendix and Text.</t>
    </r>
  </si>
  <si>
    <t>(e)</t>
  </si>
  <si>
    <t>A3) Prices for Consumer Price Index (weighted according to consumer basket and using extrapolated and interpolated prices)</t>
  </si>
  <si>
    <t>Beans</t>
  </si>
  <si>
    <t>Meat</t>
  </si>
  <si>
    <t xml:space="preserve">Cheese </t>
  </si>
  <si>
    <t>Soap</t>
  </si>
  <si>
    <t>Linen</t>
  </si>
  <si>
    <t>Oil/light</t>
  </si>
  <si>
    <t>Wood (hard)</t>
  </si>
  <si>
    <t>Wood (soft)</t>
  </si>
  <si>
    <t>Linen (Munich)</t>
  </si>
  <si>
    <t>Fuel (BTUs)</t>
  </si>
  <si>
    <t>NEW CPI</t>
  </si>
  <si>
    <t>A6) Consumer Price Index for Gdansk, 1535-1814</t>
  </si>
  <si>
    <t>Vodka ("Eau-de-vie")</t>
  </si>
  <si>
    <t>15 pieces</t>
  </si>
  <si>
    <t>Profession</t>
  </si>
  <si>
    <t>Mason (Journeyman)</t>
  </si>
  <si>
    <t>Carpenter (Journeyman)</t>
  </si>
  <si>
    <t>Helper</t>
  </si>
  <si>
    <t>Unskilled Worker</t>
  </si>
  <si>
    <t>Currency conversions</t>
  </si>
  <si>
    <t>(f):</t>
  </si>
  <si>
    <t>Conversion assuming that one beczka contains 1000 fish.</t>
  </si>
  <si>
    <t>(c ), (g)</t>
  </si>
  <si>
    <t>(g):</t>
  </si>
  <si>
    <t>Conversion is assuming 1 rute = 3000 kg.</t>
  </si>
  <si>
    <t>Grams Ag/m</t>
  </si>
  <si>
    <t>See Warsaw literature: Siegel (1936), pp. 43-47.</t>
  </si>
  <si>
    <t>And in the next column you note that  these assume that 1 sag = 1 sazen = 4*162 kg.</t>
  </si>
  <si>
    <t>648  kg</t>
  </si>
  <si>
    <t>649  kg</t>
  </si>
  <si>
    <t>650  kg</t>
  </si>
  <si>
    <t>651  kg</t>
  </si>
  <si>
    <t>In Silver Prices</t>
  </si>
  <si>
    <t>B) Silver Wages</t>
  </si>
  <si>
    <t>[3]:</t>
  </si>
  <si>
    <t>The silver prices of the Pound Sterling, used for comparisons, are from the following sources:</t>
  </si>
  <si>
    <t>1259-1816:</t>
  </si>
  <si>
    <t>1817-1829:</t>
  </si>
  <si>
    <t>1830-1832:</t>
  </si>
  <si>
    <t>Interpolated</t>
  </si>
  <si>
    <t>1833-1902:</t>
  </si>
  <si>
    <t>United States, Statistical Abstract of the United States (1902), p. 65.</t>
  </si>
  <si>
    <t>1903-1914:</t>
  </si>
  <si>
    <t>United States, Statistical Abstract of the United States (1914), p. 491.</t>
  </si>
  <si>
    <t xml:space="preserve">A.E. Feavearyear, The Pound Sterling: A History of English Money (Oxford, 1931), </t>
  </si>
  <si>
    <t>pp. 346, 348-9; few interpolations.</t>
  </si>
  <si>
    <t xml:space="preserve">International Monetary Conference, Paris 1878. United States Senate Executive </t>
  </si>
  <si>
    <t>Document No. 58, 45th Congress, 3rd Senate (Washington, 1879), pp. 611-613.</t>
  </si>
  <si>
    <t>Silver Prices Brit d./                oz troy std. Ag</t>
  </si>
  <si>
    <t>Robert C. Allen</t>
  </si>
  <si>
    <t>Prices in Gdansk, 1501-1914</t>
  </si>
  <si>
    <t>Wages in Gdansk, 1532-1914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</si>
</sst>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Courier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Courier"/>
    </font>
    <font>
      <sz val="10"/>
      <color indexed="12"/>
      <name val="Arial"/>
      <family val="2"/>
    </font>
    <font>
      <u/>
      <sz val="10"/>
      <color theme="10"/>
      <name val="Courier"/>
    </font>
    <font>
      <u/>
      <sz val="10"/>
      <color theme="11"/>
      <name val="Courier"/>
    </font>
    <font>
      <sz val="14"/>
      <color rgb="FFFF0000"/>
      <name val="Cambria"/>
    </font>
    <font>
      <b/>
      <u/>
      <sz val="16"/>
      <name val="Arial"/>
    </font>
    <font>
      <sz val="12"/>
      <name val="Courier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 applyProtection="1"/>
    <xf numFmtId="0" fontId="4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/>
    <xf numFmtId="0" fontId="0" fillId="0" borderId="4" xfId="0" applyBorder="1"/>
    <xf numFmtId="0" fontId="0" fillId="0" borderId="0" xfId="0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/>
    <xf numFmtId="0" fontId="0" fillId="0" borderId="0" xfId="0" applyBorder="1"/>
    <xf numFmtId="0" fontId="0" fillId="0" borderId="5" xfId="0" applyFill="1" applyBorder="1"/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Alignment="1"/>
    <xf numFmtId="0" fontId="5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0" fillId="0" borderId="0" xfId="0" applyAlignment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 applyProtection="1"/>
    <xf numFmtId="0" fontId="1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3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30" sqref="F30"/>
    </sheetView>
  </sheetViews>
  <sheetFormatPr baseColWidth="10" defaultColWidth="9" defaultRowHeight="12" x14ac:dyDescent="0"/>
  <cols>
    <col min="1" max="1" width="6" customWidth="1"/>
    <col min="2" max="2" width="11.6640625" customWidth="1"/>
    <col min="3" max="6" width="9" customWidth="1"/>
    <col min="7" max="7" width="10.83203125" customWidth="1"/>
    <col min="8" max="8" width="11.33203125" customWidth="1"/>
    <col min="9" max="9" width="12" customWidth="1"/>
    <col min="10" max="10" width="14.6640625" customWidth="1"/>
    <col min="11" max="12" width="12.1640625" customWidth="1"/>
    <col min="13" max="13" width="15.1640625" customWidth="1"/>
    <col min="14" max="14" width="12.6640625" customWidth="1"/>
    <col min="15" max="15" width="11" customWidth="1"/>
    <col min="16" max="16" width="12.1640625" customWidth="1"/>
    <col min="17" max="17" width="12.6640625" customWidth="1"/>
    <col min="18" max="18" width="12.83203125" customWidth="1"/>
    <col min="19" max="19" width="13" customWidth="1"/>
    <col min="20" max="20" width="14.5" customWidth="1"/>
    <col min="21" max="21" width="13.1640625" customWidth="1"/>
    <col min="22" max="22" width="10" customWidth="1"/>
    <col min="23" max="23" width="10.5" customWidth="1"/>
    <col min="24" max="24" width="14.5" customWidth="1"/>
    <col min="25" max="25" width="13.5" customWidth="1"/>
    <col min="26" max="26" width="11.1640625" customWidth="1"/>
    <col min="27" max="27" width="15.33203125" customWidth="1"/>
    <col min="28" max="28" width="13.6640625" customWidth="1"/>
    <col min="29" max="29" width="10.1640625" customWidth="1"/>
    <col min="30" max="30" width="9" customWidth="1"/>
    <col min="31" max="31" width="11.5" customWidth="1"/>
    <col min="32" max="32" width="13.6640625" customWidth="1"/>
    <col min="33" max="33" width="11.6640625" customWidth="1"/>
    <col min="34" max="34" width="10.5" customWidth="1"/>
    <col min="35" max="35" width="14.1640625" customWidth="1"/>
    <col min="36" max="36" width="9" customWidth="1"/>
    <col min="37" max="37" width="13.1640625" customWidth="1"/>
    <col min="38" max="38" width="11.5" customWidth="1"/>
    <col min="39" max="39" width="11.33203125" customWidth="1"/>
    <col min="40" max="40" width="5.1640625" customWidth="1"/>
    <col min="41" max="48" width="9" customWidth="1"/>
    <col min="49" max="49" width="11.6640625" customWidth="1"/>
    <col min="50" max="50" width="9" customWidth="1"/>
    <col min="51" max="51" width="11.1640625" customWidth="1"/>
    <col min="52" max="52" width="11.6640625" customWidth="1"/>
    <col min="53" max="53" width="11.5" customWidth="1"/>
    <col min="54" max="54" width="11.33203125" customWidth="1"/>
    <col min="55" max="55" width="12.33203125" customWidth="1"/>
    <col min="56" max="56" width="13.1640625" customWidth="1"/>
    <col min="57" max="60" width="9" customWidth="1"/>
    <col min="61" max="61" width="11.1640625" customWidth="1"/>
    <col min="62" max="62" width="9" customWidth="1"/>
    <col min="63" max="63" width="11.6640625" customWidth="1"/>
    <col min="64" max="64" width="9.83203125" customWidth="1"/>
    <col min="65" max="65" width="9" customWidth="1"/>
    <col min="66" max="66" width="12.1640625" customWidth="1"/>
    <col min="67" max="67" width="13.6640625" customWidth="1"/>
    <col min="68" max="68" width="11.5" customWidth="1"/>
    <col min="69" max="71" width="9" customWidth="1"/>
    <col min="72" max="72" width="10.83203125" customWidth="1"/>
    <col min="73" max="73" width="11.1640625" customWidth="1"/>
    <col min="74" max="74" width="5.6640625" customWidth="1"/>
    <col min="75" max="77" width="9" customWidth="1"/>
    <col min="78" max="78" width="6.1640625" customWidth="1"/>
    <col min="79" max="95" width="9" customWidth="1"/>
    <col min="96" max="96" width="12.1640625" customWidth="1"/>
    <col min="97" max="97" width="9" customWidth="1"/>
    <col min="98" max="98" width="6.6640625" customWidth="1"/>
    <col min="99" max="99" width="9.6640625" customWidth="1"/>
  </cols>
  <sheetData>
    <row r="1" spans="1:102" s="75" customFormat="1" ht="30" customHeight="1">
      <c r="A1" s="76" t="s">
        <v>163</v>
      </c>
      <c r="D1" s="77" t="s">
        <v>164</v>
      </c>
      <c r="AL1" s="7"/>
      <c r="BT1" s="7"/>
    </row>
    <row r="2" spans="1:102" s="78" customFormat="1" ht="31.5" customHeight="1">
      <c r="B2" s="79"/>
      <c r="C2" s="80" t="s">
        <v>42</v>
      </c>
      <c r="D2" s="80"/>
      <c r="AL2" s="81"/>
      <c r="AO2" s="80" t="s">
        <v>89</v>
      </c>
      <c r="BT2" s="81"/>
      <c r="CA2" s="80" t="s">
        <v>113</v>
      </c>
      <c r="CU2" s="80" t="s">
        <v>125</v>
      </c>
    </row>
    <row r="3" spans="1:102" s="75" customFormat="1" ht="12" customHeight="1">
      <c r="A3" s="6"/>
      <c r="B3" s="50" t="s">
        <v>18</v>
      </c>
      <c r="C3" s="51" t="s">
        <v>41</v>
      </c>
      <c r="D3" s="51" t="s">
        <v>41</v>
      </c>
      <c r="E3" s="51" t="s">
        <v>41</v>
      </c>
      <c r="F3" s="51" t="s">
        <v>19</v>
      </c>
      <c r="G3" s="51" t="s">
        <v>41</v>
      </c>
      <c r="H3" s="51" t="s">
        <v>19</v>
      </c>
      <c r="I3" s="51" t="s">
        <v>50</v>
      </c>
      <c r="J3" s="51" t="s">
        <v>41</v>
      </c>
      <c r="K3" s="51" t="s">
        <v>41</v>
      </c>
      <c r="L3" s="51" t="s">
        <v>41</v>
      </c>
      <c r="M3" s="51" t="s">
        <v>19</v>
      </c>
      <c r="N3" s="51" t="s">
        <v>41</v>
      </c>
      <c r="O3" s="51" t="s">
        <v>41</v>
      </c>
      <c r="P3" s="51" t="s">
        <v>19</v>
      </c>
      <c r="Q3" s="51" t="s">
        <v>41</v>
      </c>
      <c r="R3" s="51" t="s">
        <v>41</v>
      </c>
      <c r="S3" s="51" t="s">
        <v>41</v>
      </c>
      <c r="T3" s="51" t="s">
        <v>50</v>
      </c>
      <c r="U3" s="51" t="s">
        <v>19</v>
      </c>
      <c r="V3" s="51" t="s">
        <v>50</v>
      </c>
      <c r="W3" s="51" t="s">
        <v>19</v>
      </c>
      <c r="X3" s="51" t="s">
        <v>19</v>
      </c>
      <c r="Y3" s="51" t="s">
        <v>41</v>
      </c>
      <c r="Z3" s="51" t="s">
        <v>19</v>
      </c>
      <c r="AA3" s="51" t="s">
        <v>41</v>
      </c>
      <c r="AB3" s="51" t="s">
        <v>41</v>
      </c>
      <c r="AC3" s="51" t="s">
        <v>41</v>
      </c>
      <c r="AD3" s="51" t="s">
        <v>50</v>
      </c>
      <c r="AE3" s="51" t="s">
        <v>19</v>
      </c>
      <c r="AF3" s="51" t="s">
        <v>19</v>
      </c>
      <c r="AG3" s="51" t="s">
        <v>19</v>
      </c>
      <c r="AH3" s="51" t="s">
        <v>19</v>
      </c>
      <c r="AI3" s="51" t="s">
        <v>19</v>
      </c>
      <c r="AJ3" s="51" t="s">
        <v>19</v>
      </c>
      <c r="AK3" s="51" t="s">
        <v>19</v>
      </c>
      <c r="AL3" s="51" t="s">
        <v>19</v>
      </c>
      <c r="AM3" s="51" t="s">
        <v>19</v>
      </c>
      <c r="AN3" s="6"/>
      <c r="AO3" s="51" t="s">
        <v>41</v>
      </c>
      <c r="AP3" s="51" t="s">
        <v>19</v>
      </c>
      <c r="AQ3" s="51" t="s">
        <v>41</v>
      </c>
      <c r="AR3" s="51" t="s">
        <v>41</v>
      </c>
      <c r="AS3" s="51" t="s">
        <v>19</v>
      </c>
      <c r="AT3" s="51" t="s">
        <v>50</v>
      </c>
      <c r="AU3" s="51" t="s">
        <v>41</v>
      </c>
      <c r="AV3" s="51" t="s">
        <v>41</v>
      </c>
      <c r="AW3" s="51" t="s">
        <v>41</v>
      </c>
      <c r="AX3" s="51" t="s">
        <v>41</v>
      </c>
      <c r="AY3" s="51" t="s">
        <v>19</v>
      </c>
      <c r="AZ3" s="51" t="s">
        <v>41</v>
      </c>
      <c r="BA3" s="51" t="s">
        <v>41</v>
      </c>
      <c r="BB3" s="51" t="s">
        <v>41</v>
      </c>
      <c r="BC3" s="51" t="s">
        <v>50</v>
      </c>
      <c r="BD3" s="51" t="s">
        <v>19</v>
      </c>
      <c r="BE3" s="51" t="s">
        <v>50</v>
      </c>
      <c r="BF3" s="51" t="s">
        <v>19</v>
      </c>
      <c r="BG3" s="51" t="s">
        <v>19</v>
      </c>
      <c r="BH3" s="51" t="s">
        <v>41</v>
      </c>
      <c r="BI3" s="51" t="s">
        <v>19</v>
      </c>
      <c r="BJ3" s="51" t="s">
        <v>41</v>
      </c>
      <c r="BK3" s="51" t="s">
        <v>41</v>
      </c>
      <c r="BL3" s="51" t="s">
        <v>41</v>
      </c>
      <c r="BM3" s="51" t="s">
        <v>50</v>
      </c>
      <c r="BN3" s="51" t="s">
        <v>19</v>
      </c>
      <c r="BO3" s="51" t="s">
        <v>19</v>
      </c>
      <c r="BP3" s="51" t="s">
        <v>19</v>
      </c>
      <c r="BQ3" s="51" t="s">
        <v>19</v>
      </c>
      <c r="BR3" s="51" t="s">
        <v>19</v>
      </c>
      <c r="BS3" s="51" t="s">
        <v>19</v>
      </c>
      <c r="BT3" s="51" t="s">
        <v>19</v>
      </c>
      <c r="BU3" s="51" t="s">
        <v>19</v>
      </c>
      <c r="BV3" s="6"/>
      <c r="BW3" s="74" t="s">
        <v>105</v>
      </c>
      <c r="BX3" s="74"/>
      <c r="BY3" s="74"/>
      <c r="BZ3" s="17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6"/>
      <c r="CU3" s="51"/>
      <c r="CV3" s="6"/>
      <c r="CW3" s="6"/>
      <c r="CX3" s="6"/>
    </row>
    <row r="4" spans="1:102" ht="12" customHeight="1">
      <c r="A4" s="6"/>
      <c r="B4" s="52" t="s">
        <v>32</v>
      </c>
      <c r="C4" s="51"/>
      <c r="D4" s="51"/>
      <c r="E4" s="51"/>
      <c r="F4" s="51"/>
      <c r="G4" s="51" t="s">
        <v>46</v>
      </c>
      <c r="H4" s="51" t="s">
        <v>48</v>
      </c>
      <c r="I4" s="51" t="s">
        <v>51</v>
      </c>
      <c r="J4" s="51" t="s">
        <v>58</v>
      </c>
      <c r="K4" s="51" t="s">
        <v>60</v>
      </c>
      <c r="L4" s="51" t="s">
        <v>59</v>
      </c>
      <c r="M4" s="51" t="s">
        <v>62</v>
      </c>
      <c r="N4" s="51" t="s">
        <v>63</v>
      </c>
      <c r="O4" s="51" t="s">
        <v>64</v>
      </c>
      <c r="P4" s="51" t="s">
        <v>63</v>
      </c>
      <c r="Q4" s="51" t="s">
        <v>63</v>
      </c>
      <c r="R4" s="51" t="s">
        <v>63</v>
      </c>
      <c r="S4" s="51" t="s">
        <v>63</v>
      </c>
      <c r="T4" s="51" t="s">
        <v>65</v>
      </c>
      <c r="U4" s="51" t="s">
        <v>63</v>
      </c>
      <c r="V4" s="51" t="s">
        <v>48</v>
      </c>
      <c r="W4" s="51" t="s">
        <v>48</v>
      </c>
      <c r="X4" s="51" t="s">
        <v>67</v>
      </c>
      <c r="Y4" s="51" t="s">
        <v>69</v>
      </c>
      <c r="Z4" s="51" t="s">
        <v>70</v>
      </c>
      <c r="AA4" s="51" t="s">
        <v>71</v>
      </c>
      <c r="AB4" s="51" t="s">
        <v>73</v>
      </c>
      <c r="AC4" s="51" t="s">
        <v>74</v>
      </c>
      <c r="AD4" s="51" t="s">
        <v>75</v>
      </c>
      <c r="AE4" s="51" t="s">
        <v>83</v>
      </c>
      <c r="AF4" s="51" t="s">
        <v>83</v>
      </c>
      <c r="AG4" s="51" t="s">
        <v>83</v>
      </c>
      <c r="AH4" s="51" t="s">
        <v>48</v>
      </c>
      <c r="AI4" s="51" t="s">
        <v>101</v>
      </c>
      <c r="AJ4" s="51" t="s">
        <v>48</v>
      </c>
      <c r="AK4" s="51" t="s">
        <v>84</v>
      </c>
      <c r="AL4" s="53" t="s">
        <v>85</v>
      </c>
      <c r="AM4" s="53" t="s">
        <v>85</v>
      </c>
      <c r="AN4" s="30"/>
      <c r="AO4" s="51" t="s">
        <v>90</v>
      </c>
      <c r="AP4" s="51" t="s">
        <v>90</v>
      </c>
      <c r="AQ4" s="51" t="s">
        <v>90</v>
      </c>
      <c r="AR4" s="51" t="s">
        <v>90</v>
      </c>
      <c r="AS4" s="51" t="s">
        <v>91</v>
      </c>
      <c r="AT4" s="51" t="s">
        <v>91</v>
      </c>
      <c r="AU4" s="51" t="s">
        <v>91</v>
      </c>
      <c r="AV4" s="51" t="s">
        <v>90</v>
      </c>
      <c r="AW4" s="51" t="s">
        <v>96</v>
      </c>
      <c r="AX4" s="51" t="s">
        <v>91</v>
      </c>
      <c r="AY4" s="51" t="s">
        <v>96</v>
      </c>
      <c r="AZ4" s="51" t="s">
        <v>96</v>
      </c>
      <c r="BA4" s="51" t="s">
        <v>96</v>
      </c>
      <c r="BB4" s="51" t="s">
        <v>96</v>
      </c>
      <c r="BC4" s="51" t="s">
        <v>96</v>
      </c>
      <c r="BD4" s="51" t="s">
        <v>96</v>
      </c>
      <c r="BE4" s="51" t="s">
        <v>91</v>
      </c>
      <c r="BF4" s="51" t="s">
        <v>91</v>
      </c>
      <c r="BG4" s="51" t="s">
        <v>91</v>
      </c>
      <c r="BH4" s="51" t="s">
        <v>91</v>
      </c>
      <c r="BI4" s="51" t="s">
        <v>96</v>
      </c>
      <c r="BJ4" s="51" t="s">
        <v>91</v>
      </c>
      <c r="BK4" s="51" t="s">
        <v>96</v>
      </c>
      <c r="BL4" s="51" t="s">
        <v>91</v>
      </c>
      <c r="BM4" s="51" t="s">
        <v>91</v>
      </c>
      <c r="BN4" s="51" t="s">
        <v>91</v>
      </c>
      <c r="BO4" s="51" t="s">
        <v>91</v>
      </c>
      <c r="BP4" s="51" t="s">
        <v>91</v>
      </c>
      <c r="BQ4" s="51" t="s">
        <v>91</v>
      </c>
      <c r="BR4" s="51" t="s">
        <v>91</v>
      </c>
      <c r="BS4" s="51" t="s">
        <v>91</v>
      </c>
      <c r="BT4" s="51" t="s">
        <v>139</v>
      </c>
      <c r="BU4" s="51" t="s">
        <v>139</v>
      </c>
      <c r="BV4" s="6"/>
      <c r="BW4" s="53" t="s">
        <v>106</v>
      </c>
      <c r="BX4" s="53" t="s">
        <v>91</v>
      </c>
      <c r="BY4" s="53" t="s">
        <v>91</v>
      </c>
      <c r="BZ4" s="30"/>
      <c r="CA4" s="53">
        <v>130</v>
      </c>
      <c r="CB4" s="53">
        <v>52</v>
      </c>
      <c r="CC4" s="53">
        <v>26</v>
      </c>
      <c r="CD4" s="53">
        <v>5.2</v>
      </c>
      <c r="CE4" s="53">
        <v>5.2</v>
      </c>
      <c r="CF4" s="53">
        <v>52</v>
      </c>
      <c r="CG4" s="51"/>
      <c r="CH4" s="51"/>
      <c r="CI4" s="53">
        <v>10.4</v>
      </c>
      <c r="CJ4" s="53">
        <v>182</v>
      </c>
      <c r="CK4" s="53">
        <v>2.6</v>
      </c>
      <c r="CL4" s="51"/>
      <c r="CM4" s="53">
        <v>5</v>
      </c>
      <c r="CN4" s="53">
        <v>2.6</v>
      </c>
      <c r="CO4" s="53">
        <v>2.6</v>
      </c>
      <c r="CP4" s="51"/>
      <c r="CQ4" s="51"/>
      <c r="CR4" s="51"/>
      <c r="CS4" s="53">
        <f>13*1.5</f>
        <v>19.5</v>
      </c>
      <c r="CT4" s="6"/>
      <c r="CU4" s="51" t="s">
        <v>146</v>
      </c>
      <c r="CV4" s="6"/>
      <c r="CW4" s="6"/>
      <c r="CX4" s="6"/>
    </row>
    <row r="5" spans="1:102" ht="12" customHeight="1">
      <c r="A5" s="6"/>
      <c r="B5" s="54" t="s">
        <v>33</v>
      </c>
      <c r="C5" s="51"/>
      <c r="D5" s="51"/>
      <c r="E5" s="51"/>
      <c r="F5" s="51"/>
      <c r="G5" s="51" t="s">
        <v>47</v>
      </c>
      <c r="H5" s="51" t="s">
        <v>49</v>
      </c>
      <c r="I5" s="51" t="s">
        <v>52</v>
      </c>
      <c r="J5" s="51" t="s">
        <v>92</v>
      </c>
      <c r="K5" s="51"/>
      <c r="L5" s="51" t="s">
        <v>61</v>
      </c>
      <c r="M5" s="51"/>
      <c r="N5" s="51" t="s">
        <v>100</v>
      </c>
      <c r="O5" s="51" t="s">
        <v>49</v>
      </c>
      <c r="P5" s="51" t="s">
        <v>100</v>
      </c>
      <c r="Q5" s="51" t="s">
        <v>100</v>
      </c>
      <c r="R5" s="51" t="s">
        <v>100</v>
      </c>
      <c r="S5" s="51" t="s">
        <v>100</v>
      </c>
      <c r="T5" s="51" t="s">
        <v>100</v>
      </c>
      <c r="U5" s="51" t="s">
        <v>100</v>
      </c>
      <c r="V5" s="51" t="s">
        <v>49</v>
      </c>
      <c r="W5" s="51" t="s">
        <v>49</v>
      </c>
      <c r="X5" s="51" t="s">
        <v>68</v>
      </c>
      <c r="Y5" s="51" t="s">
        <v>68</v>
      </c>
      <c r="Z5" s="51" t="s">
        <v>127</v>
      </c>
      <c r="AA5" s="51" t="s">
        <v>72</v>
      </c>
      <c r="AB5" s="51"/>
      <c r="AC5" s="51"/>
      <c r="AD5" s="51" t="s">
        <v>142</v>
      </c>
      <c r="AE5" s="51" t="s">
        <v>143</v>
      </c>
      <c r="AF5" s="51" t="s">
        <v>144</v>
      </c>
      <c r="AG5" s="51" t="s">
        <v>145</v>
      </c>
      <c r="AH5" s="51" t="s">
        <v>49</v>
      </c>
      <c r="AI5" s="51" t="s">
        <v>102</v>
      </c>
      <c r="AJ5" s="51" t="s">
        <v>49</v>
      </c>
      <c r="AK5" s="51" t="s">
        <v>104</v>
      </c>
      <c r="AL5" s="53" t="s">
        <v>86</v>
      </c>
      <c r="AM5" s="53" t="s">
        <v>86</v>
      </c>
      <c r="AN5" s="30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3"/>
      <c r="BU5" s="51"/>
      <c r="BV5" s="6"/>
      <c r="BW5" s="53"/>
      <c r="BX5" s="53"/>
      <c r="BY5" s="53"/>
      <c r="BZ5" s="30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6"/>
      <c r="CU5" s="51"/>
      <c r="CV5" s="6"/>
      <c r="CW5" s="6"/>
      <c r="CX5" s="6"/>
    </row>
    <row r="6" spans="1:102" ht="12" customHeight="1">
      <c r="A6" s="6"/>
      <c r="B6" s="50" t="s">
        <v>20</v>
      </c>
      <c r="C6" s="51" t="s">
        <v>43</v>
      </c>
      <c r="D6" s="51" t="s">
        <v>43</v>
      </c>
      <c r="E6" s="51" t="s">
        <v>43</v>
      </c>
      <c r="F6" s="51" t="s">
        <v>43</v>
      </c>
      <c r="G6" s="51"/>
      <c r="H6" s="51"/>
      <c r="I6" s="51" t="s">
        <v>53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1"/>
      <c r="AB6" s="51"/>
      <c r="AC6" s="51" t="s">
        <v>76</v>
      </c>
      <c r="AD6" s="51" t="s">
        <v>76</v>
      </c>
      <c r="AE6" s="51" t="s">
        <v>76</v>
      </c>
      <c r="AF6" s="51" t="s">
        <v>76</v>
      </c>
      <c r="AG6" s="51" t="s">
        <v>76</v>
      </c>
      <c r="AH6" s="51"/>
      <c r="AI6" s="51"/>
      <c r="AJ6" s="51"/>
      <c r="AK6" s="51"/>
      <c r="AL6" s="53"/>
      <c r="AM6" s="51"/>
      <c r="AN6" s="6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 t="s">
        <v>136</v>
      </c>
      <c r="BM6" s="51" t="s">
        <v>76</v>
      </c>
      <c r="BN6" s="51" t="s">
        <v>76</v>
      </c>
      <c r="BO6" s="51" t="s">
        <v>76</v>
      </c>
      <c r="BP6" s="51" t="s">
        <v>76</v>
      </c>
      <c r="BQ6" s="51"/>
      <c r="BR6" s="51"/>
      <c r="BS6" s="51"/>
      <c r="BT6" s="53"/>
      <c r="BU6" s="51"/>
      <c r="BV6" s="6"/>
      <c r="BW6" s="53" t="s">
        <v>112</v>
      </c>
      <c r="BX6" s="53" t="s">
        <v>112</v>
      </c>
      <c r="BY6" s="53" t="s">
        <v>112</v>
      </c>
      <c r="BZ6" s="30"/>
      <c r="CA6" s="53" t="s">
        <v>112</v>
      </c>
      <c r="CB6" s="53" t="s">
        <v>112</v>
      </c>
      <c r="CC6" s="53" t="s">
        <v>112</v>
      </c>
      <c r="CD6" s="53" t="s">
        <v>112</v>
      </c>
      <c r="CE6" s="53" t="s">
        <v>112</v>
      </c>
      <c r="CF6" s="53" t="s">
        <v>112</v>
      </c>
      <c r="CG6" s="53" t="s">
        <v>112</v>
      </c>
      <c r="CH6" s="53" t="s">
        <v>112</v>
      </c>
      <c r="CI6" s="53" t="s">
        <v>112</v>
      </c>
      <c r="CJ6" s="53" t="s">
        <v>112</v>
      </c>
      <c r="CK6" s="53" t="s">
        <v>112</v>
      </c>
      <c r="CL6" s="53" t="s">
        <v>112</v>
      </c>
      <c r="CM6" s="53" t="s">
        <v>112</v>
      </c>
      <c r="CN6" s="53" t="s">
        <v>112</v>
      </c>
      <c r="CO6" s="53" t="s">
        <v>112</v>
      </c>
      <c r="CP6" s="53" t="s">
        <v>112</v>
      </c>
      <c r="CQ6" s="53" t="s">
        <v>112</v>
      </c>
      <c r="CR6" s="53" t="s">
        <v>112</v>
      </c>
      <c r="CS6" s="53" t="s">
        <v>112</v>
      </c>
      <c r="CT6" s="6"/>
      <c r="CU6" s="53" t="s">
        <v>112</v>
      </c>
      <c r="CV6" s="6"/>
      <c r="CW6" s="6"/>
      <c r="CX6" s="6"/>
    </row>
    <row r="7" spans="1:102" ht="12" customHeight="1">
      <c r="A7" s="6"/>
      <c r="B7" s="50" t="s">
        <v>34</v>
      </c>
      <c r="C7" s="56" t="s">
        <v>35</v>
      </c>
      <c r="D7" s="56" t="s">
        <v>36</v>
      </c>
      <c r="E7" s="56" t="s">
        <v>37</v>
      </c>
      <c r="F7" s="56" t="s">
        <v>38</v>
      </c>
      <c r="G7" s="56" t="s">
        <v>5</v>
      </c>
      <c r="H7" s="56" t="s">
        <v>6</v>
      </c>
      <c r="I7" s="56" t="s">
        <v>6</v>
      </c>
      <c r="J7" s="56" t="s">
        <v>2</v>
      </c>
      <c r="K7" s="56" t="s">
        <v>7</v>
      </c>
      <c r="L7" s="56" t="s">
        <v>8</v>
      </c>
      <c r="M7" s="56" t="s">
        <v>126</v>
      </c>
      <c r="N7" s="56" t="s">
        <v>9</v>
      </c>
      <c r="O7" s="56" t="s">
        <v>9</v>
      </c>
      <c r="P7" s="56" t="s">
        <v>10</v>
      </c>
      <c r="Q7" s="56" t="s">
        <v>11</v>
      </c>
      <c r="R7" s="56" t="s">
        <v>12</v>
      </c>
      <c r="S7" s="56" t="s">
        <v>13</v>
      </c>
      <c r="T7" s="56" t="s">
        <v>14</v>
      </c>
      <c r="U7" s="56" t="s">
        <v>14</v>
      </c>
      <c r="V7" s="56" t="s">
        <v>15</v>
      </c>
      <c r="W7" s="56" t="s">
        <v>66</v>
      </c>
      <c r="X7" s="56" t="s">
        <v>0</v>
      </c>
      <c r="Y7" s="56" t="s">
        <v>97</v>
      </c>
      <c r="Z7" s="56" t="s">
        <v>16</v>
      </c>
      <c r="AA7" s="56" t="s">
        <v>1</v>
      </c>
      <c r="AB7" s="56" t="s">
        <v>17</v>
      </c>
      <c r="AC7" s="56" t="s">
        <v>3</v>
      </c>
      <c r="AD7" s="56" t="s">
        <v>3</v>
      </c>
      <c r="AE7" s="56" t="s">
        <v>78</v>
      </c>
      <c r="AF7" s="56" t="s">
        <v>79</v>
      </c>
      <c r="AG7" s="56" t="s">
        <v>80</v>
      </c>
      <c r="AH7" s="56" t="s">
        <v>81</v>
      </c>
      <c r="AI7" s="56" t="s">
        <v>82</v>
      </c>
      <c r="AJ7" s="56" t="s">
        <v>4</v>
      </c>
      <c r="AK7" s="56" t="s">
        <v>4</v>
      </c>
      <c r="AL7" s="57" t="s">
        <v>87</v>
      </c>
      <c r="AM7" s="56" t="s">
        <v>88</v>
      </c>
      <c r="AN7" s="36"/>
      <c r="AO7" s="56" t="s">
        <v>36</v>
      </c>
      <c r="AP7" s="56" t="s">
        <v>38</v>
      </c>
      <c r="AQ7" s="56" t="s">
        <v>35</v>
      </c>
      <c r="AR7" s="56" t="s">
        <v>5</v>
      </c>
      <c r="AS7" s="56" t="s">
        <v>6</v>
      </c>
      <c r="AT7" s="56" t="s">
        <v>6</v>
      </c>
      <c r="AU7" s="56" t="s">
        <v>2</v>
      </c>
      <c r="AV7" s="56" t="s">
        <v>8</v>
      </c>
      <c r="AW7" s="56" t="s">
        <v>9</v>
      </c>
      <c r="AX7" s="56" t="s">
        <v>93</v>
      </c>
      <c r="AY7" s="56" t="s">
        <v>10</v>
      </c>
      <c r="AZ7" s="56" t="s">
        <v>11</v>
      </c>
      <c r="BA7" s="56" t="s">
        <v>12</v>
      </c>
      <c r="BB7" s="56" t="s">
        <v>13</v>
      </c>
      <c r="BC7" s="56" t="s">
        <v>14</v>
      </c>
      <c r="BD7" s="56" t="s">
        <v>14</v>
      </c>
      <c r="BE7" s="56" t="s">
        <v>15</v>
      </c>
      <c r="BF7" s="56" t="s">
        <v>95</v>
      </c>
      <c r="BG7" s="56" t="s">
        <v>0</v>
      </c>
      <c r="BH7" s="56" t="s">
        <v>97</v>
      </c>
      <c r="BI7" s="56" t="s">
        <v>16</v>
      </c>
      <c r="BJ7" s="56" t="s">
        <v>1</v>
      </c>
      <c r="BK7" s="56" t="s">
        <v>17</v>
      </c>
      <c r="BL7" s="56" t="s">
        <v>3</v>
      </c>
      <c r="BM7" s="56" t="s">
        <v>3</v>
      </c>
      <c r="BN7" s="56" t="s">
        <v>98</v>
      </c>
      <c r="BO7" s="56" t="s">
        <v>99</v>
      </c>
      <c r="BP7" s="56" t="s">
        <v>80</v>
      </c>
      <c r="BQ7" s="56" t="s">
        <v>81</v>
      </c>
      <c r="BR7" s="56" t="s">
        <v>4</v>
      </c>
      <c r="BS7" s="56" t="s">
        <v>4</v>
      </c>
      <c r="BT7" s="57" t="s">
        <v>87</v>
      </c>
      <c r="BU7" s="56" t="s">
        <v>103</v>
      </c>
      <c r="BV7" s="36"/>
      <c r="BW7" s="57" t="s">
        <v>107</v>
      </c>
      <c r="BX7" s="56" t="s">
        <v>35</v>
      </c>
      <c r="BY7" s="56" t="s">
        <v>108</v>
      </c>
      <c r="BZ7" s="36"/>
      <c r="CA7" s="56" t="s">
        <v>108</v>
      </c>
      <c r="CB7" s="56" t="s">
        <v>114</v>
      </c>
      <c r="CC7" s="56" t="s">
        <v>115</v>
      </c>
      <c r="CD7" s="56" t="s">
        <v>6</v>
      </c>
      <c r="CE7" s="56" t="s">
        <v>116</v>
      </c>
      <c r="CF7" s="56" t="s">
        <v>16</v>
      </c>
      <c r="CG7" s="56" t="s">
        <v>17</v>
      </c>
      <c r="CH7" s="56" t="s">
        <v>1</v>
      </c>
      <c r="CI7" s="56" t="s">
        <v>0</v>
      </c>
      <c r="CJ7" s="56" t="s">
        <v>8</v>
      </c>
      <c r="CK7" s="56" t="s">
        <v>117</v>
      </c>
      <c r="CL7" s="56" t="s">
        <v>103</v>
      </c>
      <c r="CM7" s="56" t="s">
        <v>118</v>
      </c>
      <c r="CN7" s="56" t="s">
        <v>81</v>
      </c>
      <c r="CO7" s="56" t="s">
        <v>119</v>
      </c>
      <c r="CP7" s="56" t="s">
        <v>120</v>
      </c>
      <c r="CQ7" s="56" t="s">
        <v>121</v>
      </c>
      <c r="CR7" s="56" t="s">
        <v>122</v>
      </c>
      <c r="CS7" s="56" t="s">
        <v>123</v>
      </c>
      <c r="CT7" s="6"/>
      <c r="CU7" s="56" t="s">
        <v>124</v>
      </c>
      <c r="CV7" s="6"/>
      <c r="CW7" s="6"/>
      <c r="CX7" s="6"/>
    </row>
    <row r="8" spans="1:102">
      <c r="A8" s="58" t="s">
        <v>21</v>
      </c>
      <c r="E8" s="6"/>
      <c r="F8" s="6"/>
      <c r="G8" s="6"/>
      <c r="H8" s="6"/>
      <c r="I8" s="30"/>
      <c r="AC8" s="1"/>
      <c r="AL8" s="6"/>
      <c r="AM8" s="6"/>
      <c r="AN8" s="6"/>
      <c r="AO8" s="6"/>
      <c r="AP8" s="30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30"/>
      <c r="CF8" s="6"/>
      <c r="CG8" s="6"/>
      <c r="CH8" s="6"/>
      <c r="CI8" s="6"/>
      <c r="CJ8" s="30"/>
      <c r="CK8" s="6"/>
      <c r="CL8" s="6"/>
      <c r="CM8" s="6"/>
      <c r="CN8" s="6"/>
      <c r="CS8" s="1"/>
    </row>
    <row r="9" spans="1:102">
      <c r="A9" s="59">
        <v>1501</v>
      </c>
      <c r="B9" s="6"/>
      <c r="C9" s="30">
        <v>212.3</v>
      </c>
      <c r="D9" s="30">
        <v>245.8</v>
      </c>
      <c r="E9" s="30">
        <v>134.1</v>
      </c>
      <c r="F9" s="6"/>
      <c r="G9" s="6"/>
      <c r="H9" s="6"/>
      <c r="I9" s="6"/>
      <c r="J9" s="6"/>
      <c r="K9" s="6"/>
      <c r="L9" s="30">
        <v>11.17</v>
      </c>
      <c r="M9" s="6"/>
      <c r="N9" s="6"/>
      <c r="O9" s="6"/>
      <c r="P9" s="6"/>
      <c r="Q9" s="6"/>
      <c r="R9" s="6"/>
      <c r="S9" s="30">
        <v>201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39">
        <f t="shared" ref="AO9:AO72" si="0">D9/3000</f>
        <v>8.193333333333333E-2</v>
      </c>
      <c r="AP9" s="40"/>
      <c r="AQ9" s="39">
        <f>C9/3000</f>
        <v>7.0766666666666672E-2</v>
      </c>
      <c r="AR9" s="39">
        <f t="shared" ref="AR9:AR72" si="1">G9/50</f>
        <v>0</v>
      </c>
      <c r="AS9" s="39">
        <f t="shared" ref="AS9:AS72" si="2">H9/0.434</f>
        <v>0</v>
      </c>
      <c r="AT9" s="39">
        <f t="shared" ref="AT9:AT72" si="3">I9/14.2135</f>
        <v>0</v>
      </c>
      <c r="AU9" s="39">
        <f t="shared" ref="AU9:AU72" si="4">J9/43.4</f>
        <v>0</v>
      </c>
      <c r="AV9" s="39">
        <f t="shared" ref="AV9:AV72" si="5">L9/221</f>
        <v>5.0542986425339366E-2</v>
      </c>
      <c r="AW9" s="39">
        <f t="shared" ref="AW9:AW72" si="6">N9</f>
        <v>0</v>
      </c>
      <c r="AX9" s="39">
        <f t="shared" ref="AX9:AX72" si="7">O9/0.434</f>
        <v>0</v>
      </c>
      <c r="AY9" s="39">
        <f t="shared" ref="AY9:BB72" si="8">P9</f>
        <v>0</v>
      </c>
      <c r="AZ9" s="39">
        <f t="shared" si="8"/>
        <v>0</v>
      </c>
      <c r="BA9" s="39">
        <f t="shared" si="8"/>
        <v>0</v>
      </c>
      <c r="BB9" s="39">
        <f t="shared" si="8"/>
        <v>201</v>
      </c>
      <c r="BC9" s="39">
        <f t="shared" ref="BC9:BC72" si="9">T9/0.5</f>
        <v>0</v>
      </c>
      <c r="BD9" s="39">
        <f t="shared" ref="BD9:BF72" si="10">U9/0.434</f>
        <v>0</v>
      </c>
      <c r="BE9" s="39">
        <f t="shared" si="10"/>
        <v>0</v>
      </c>
      <c r="BF9" s="39">
        <f t="shared" si="10"/>
        <v>0</v>
      </c>
      <c r="BG9" s="39">
        <f t="shared" ref="BG9:BG72" si="11">X9/10.416</f>
        <v>0</v>
      </c>
      <c r="BH9" s="39">
        <f>Y8191/10.416</f>
        <v>0</v>
      </c>
      <c r="BI9" s="39">
        <f t="shared" ref="BI9:BI72" si="12">Z9/15</f>
        <v>0</v>
      </c>
      <c r="BJ9" s="39">
        <f t="shared" ref="BJ9:BJ72" si="13">AA9/14.756</f>
        <v>0</v>
      </c>
      <c r="BK9" s="39">
        <f t="shared" ref="BK9:BK72" si="14">AB9/1000</f>
        <v>0</v>
      </c>
      <c r="BL9" s="39">
        <f t="shared" ref="BL9:BL72" si="15">AC9/3000</f>
        <v>0</v>
      </c>
      <c r="BM9" s="39">
        <f t="shared" ref="BM9:BP72" si="16">AD9/(4*162)</f>
        <v>0</v>
      </c>
      <c r="BN9" s="39">
        <f t="shared" si="16"/>
        <v>0</v>
      </c>
      <c r="BO9" s="39">
        <f t="shared" si="16"/>
        <v>0</v>
      </c>
      <c r="BP9" s="39">
        <f t="shared" si="16"/>
        <v>0</v>
      </c>
      <c r="BQ9" s="39">
        <f t="shared" ref="BQ9:BQ72" si="17">AH9/0.434</f>
        <v>0</v>
      </c>
      <c r="BR9" s="39">
        <f t="shared" ref="BR9:BR72" si="18">AJ9/0.434</f>
        <v>0</v>
      </c>
      <c r="BS9" s="39">
        <f t="shared" ref="BS9:BS72" si="19">AK9/138.88</f>
        <v>0</v>
      </c>
      <c r="BT9" s="39">
        <f t="shared" ref="BT9:BU72" si="20">AL9/0.434</f>
        <v>0</v>
      </c>
      <c r="BU9" s="39">
        <f t="shared" si="20"/>
        <v>0</v>
      </c>
      <c r="BV9" s="40"/>
      <c r="BW9" s="40"/>
      <c r="BX9" s="39">
        <f t="shared" ref="BX9:BX42" si="21">AQ9</f>
        <v>7.0766666666666672E-2</v>
      </c>
      <c r="BY9" s="40"/>
      <c r="BZ9" s="40"/>
      <c r="CA9" s="40"/>
      <c r="CB9" s="39">
        <f t="shared" ref="CB9:CB43" si="22">AR9</f>
        <v>0</v>
      </c>
      <c r="CC9" s="39">
        <f t="shared" ref="CC9:CC42" si="23">AW9/240</f>
        <v>0</v>
      </c>
      <c r="CD9" s="39">
        <f t="shared" ref="CD9:CE36" si="24">AT9</f>
        <v>0</v>
      </c>
      <c r="CE9" s="39">
        <f t="shared" si="24"/>
        <v>0</v>
      </c>
      <c r="CF9" s="39">
        <f t="shared" ref="CF9:CF42" si="25">BI9</f>
        <v>0</v>
      </c>
      <c r="CG9" s="39">
        <f t="shared" ref="CG9:CG39" si="26">BK9</f>
        <v>0</v>
      </c>
      <c r="CH9" s="39"/>
      <c r="CI9" s="39"/>
      <c r="CJ9" s="39">
        <f>AV9</f>
        <v>5.0542986425339366E-2</v>
      </c>
      <c r="CK9" s="39">
        <f t="shared" ref="CK9:CK72" si="27">CO9</f>
        <v>0</v>
      </c>
      <c r="CL9" s="39">
        <f t="shared" ref="CL9:CL74" si="28">BU9</f>
        <v>0</v>
      </c>
      <c r="CM9" s="39">
        <f t="shared" ref="CM9:CM42" si="29">BT9</f>
        <v>0</v>
      </c>
      <c r="CN9" s="39">
        <f t="shared" ref="CN9:CN43" si="30">BH9</f>
        <v>0</v>
      </c>
      <c r="CO9" s="39">
        <f t="shared" ref="CO9:CO72" si="31">CD9</f>
        <v>0</v>
      </c>
      <c r="CP9" s="39">
        <f>1000*((AC9/13.5)/(4*162))/7.701</f>
        <v>0</v>
      </c>
      <c r="CQ9" s="39">
        <f>1000*BN9/9.254</f>
        <v>0</v>
      </c>
      <c r="CR9" s="40"/>
      <c r="CS9" s="40"/>
      <c r="CT9" s="6"/>
      <c r="CU9" s="6"/>
    </row>
    <row r="10" spans="1:102">
      <c r="A10" s="59">
        <v>1502</v>
      </c>
      <c r="B10" s="6"/>
      <c r="C10" s="6"/>
      <c r="D10" s="30">
        <v>215.9</v>
      </c>
      <c r="E10" s="30">
        <v>115.3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9">
        <f t="shared" si="0"/>
        <v>7.1966666666666665E-2</v>
      </c>
      <c r="AP10" s="40"/>
      <c r="AQ10" s="40"/>
      <c r="AR10" s="39">
        <f t="shared" si="1"/>
        <v>0</v>
      </c>
      <c r="AS10" s="39">
        <f t="shared" si="2"/>
        <v>0</v>
      </c>
      <c r="AT10" s="39">
        <f t="shared" si="3"/>
        <v>0</v>
      </c>
      <c r="AU10" s="39">
        <f t="shared" si="4"/>
        <v>0</v>
      </c>
      <c r="AV10" s="39">
        <f t="shared" si="5"/>
        <v>0</v>
      </c>
      <c r="AW10" s="39">
        <f t="shared" si="6"/>
        <v>0</v>
      </c>
      <c r="AX10" s="39">
        <f t="shared" si="7"/>
        <v>0</v>
      </c>
      <c r="AY10" s="39">
        <f t="shared" si="8"/>
        <v>0</v>
      </c>
      <c r="AZ10" s="39">
        <f t="shared" si="8"/>
        <v>0</v>
      </c>
      <c r="BA10" s="39">
        <f t="shared" si="8"/>
        <v>0</v>
      </c>
      <c r="BB10" s="39">
        <f t="shared" si="8"/>
        <v>0</v>
      </c>
      <c r="BC10" s="39">
        <f t="shared" si="9"/>
        <v>0</v>
      </c>
      <c r="BD10" s="39">
        <f t="shared" si="10"/>
        <v>0</v>
      </c>
      <c r="BE10" s="39">
        <f t="shared" si="10"/>
        <v>0</v>
      </c>
      <c r="BF10" s="39">
        <f t="shared" si="10"/>
        <v>0</v>
      </c>
      <c r="BG10" s="39">
        <f t="shared" si="11"/>
        <v>0</v>
      </c>
      <c r="BH10" s="39">
        <f>Y1/10.416</f>
        <v>0</v>
      </c>
      <c r="BI10" s="39">
        <f t="shared" si="12"/>
        <v>0</v>
      </c>
      <c r="BJ10" s="39">
        <f t="shared" si="13"/>
        <v>0</v>
      </c>
      <c r="BK10" s="39">
        <f t="shared" si="14"/>
        <v>0</v>
      </c>
      <c r="BL10" s="39">
        <f t="shared" si="15"/>
        <v>0</v>
      </c>
      <c r="BM10" s="39">
        <f t="shared" si="16"/>
        <v>0</v>
      </c>
      <c r="BN10" s="39">
        <f t="shared" si="16"/>
        <v>0</v>
      </c>
      <c r="BO10" s="39">
        <f t="shared" si="16"/>
        <v>0</v>
      </c>
      <c r="BP10" s="39">
        <f t="shared" si="16"/>
        <v>0</v>
      </c>
      <c r="BQ10" s="39">
        <f t="shared" si="17"/>
        <v>0</v>
      </c>
      <c r="BR10" s="39">
        <f t="shared" si="18"/>
        <v>0</v>
      </c>
      <c r="BS10" s="39">
        <f t="shared" si="19"/>
        <v>0</v>
      </c>
      <c r="BT10" s="39">
        <f t="shared" si="20"/>
        <v>0</v>
      </c>
      <c r="BU10" s="39">
        <f t="shared" si="20"/>
        <v>0</v>
      </c>
      <c r="BV10" s="40"/>
      <c r="BW10" s="40"/>
      <c r="BX10" s="39">
        <f t="shared" si="21"/>
        <v>0</v>
      </c>
      <c r="BY10" s="40"/>
      <c r="BZ10" s="40"/>
      <c r="CA10" s="40"/>
      <c r="CB10" s="39">
        <f t="shared" si="22"/>
        <v>0</v>
      </c>
      <c r="CC10" s="39">
        <f t="shared" si="23"/>
        <v>0</v>
      </c>
      <c r="CD10" s="39">
        <f t="shared" si="24"/>
        <v>0</v>
      </c>
      <c r="CE10" s="39">
        <f t="shared" si="24"/>
        <v>0</v>
      </c>
      <c r="CF10" s="39">
        <f t="shared" si="25"/>
        <v>0</v>
      </c>
      <c r="CG10" s="39">
        <f t="shared" si="26"/>
        <v>0</v>
      </c>
      <c r="CH10" s="39"/>
      <c r="CI10" s="39"/>
      <c r="CJ10" s="39">
        <v>0.05</v>
      </c>
      <c r="CK10" s="39">
        <f t="shared" si="27"/>
        <v>0</v>
      </c>
      <c r="CL10" s="39">
        <f t="shared" si="28"/>
        <v>0</v>
      </c>
      <c r="CM10" s="39">
        <f t="shared" si="29"/>
        <v>0</v>
      </c>
      <c r="CN10" s="39">
        <f t="shared" si="30"/>
        <v>0</v>
      </c>
      <c r="CO10" s="39">
        <f t="shared" si="31"/>
        <v>0</v>
      </c>
      <c r="CP10" s="39">
        <f>1000*((AC10/13.5)/(4*162))/7.701</f>
        <v>0</v>
      </c>
      <c r="CQ10" s="39">
        <f>1000*BN10/9.254</f>
        <v>0</v>
      </c>
      <c r="CR10" s="40"/>
      <c r="CS10" s="40"/>
      <c r="CT10" s="6"/>
      <c r="CU10" s="6"/>
    </row>
    <row r="11" spans="1:102">
      <c r="A11" s="59">
        <v>1503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39">
        <f t="shared" si="0"/>
        <v>0</v>
      </c>
      <c r="AP11" s="40"/>
      <c r="AQ11" s="40"/>
      <c r="AR11" s="39">
        <f t="shared" si="1"/>
        <v>0</v>
      </c>
      <c r="AS11" s="39">
        <f t="shared" si="2"/>
        <v>0</v>
      </c>
      <c r="AT11" s="39">
        <f t="shared" si="3"/>
        <v>0</v>
      </c>
      <c r="AU11" s="39">
        <f t="shared" si="4"/>
        <v>0</v>
      </c>
      <c r="AV11" s="39">
        <f t="shared" si="5"/>
        <v>0</v>
      </c>
      <c r="AW11" s="39">
        <f t="shared" si="6"/>
        <v>0</v>
      </c>
      <c r="AX11" s="39">
        <f t="shared" si="7"/>
        <v>0</v>
      </c>
      <c r="AY11" s="39">
        <f t="shared" si="8"/>
        <v>0</v>
      </c>
      <c r="AZ11" s="39">
        <f t="shared" si="8"/>
        <v>0</v>
      </c>
      <c r="BA11" s="39">
        <f t="shared" si="8"/>
        <v>0</v>
      </c>
      <c r="BB11" s="39">
        <f t="shared" si="8"/>
        <v>0</v>
      </c>
      <c r="BC11" s="39">
        <f t="shared" si="9"/>
        <v>0</v>
      </c>
      <c r="BD11" s="39">
        <f t="shared" si="10"/>
        <v>0</v>
      </c>
      <c r="BE11" s="39">
        <f t="shared" si="10"/>
        <v>0</v>
      </c>
      <c r="BF11" s="39">
        <f t="shared" si="10"/>
        <v>0</v>
      </c>
      <c r="BG11" s="39">
        <f t="shared" si="11"/>
        <v>0</v>
      </c>
      <c r="BH11" s="39">
        <f>Y8/10.416</f>
        <v>0</v>
      </c>
      <c r="BI11" s="39">
        <f t="shared" si="12"/>
        <v>0</v>
      </c>
      <c r="BJ11" s="39">
        <f t="shared" si="13"/>
        <v>0</v>
      </c>
      <c r="BK11" s="39">
        <f t="shared" si="14"/>
        <v>0</v>
      </c>
      <c r="BL11" s="39">
        <f t="shared" si="15"/>
        <v>0</v>
      </c>
      <c r="BM11" s="39">
        <f t="shared" si="16"/>
        <v>0</v>
      </c>
      <c r="BN11" s="39">
        <f t="shared" si="16"/>
        <v>0</v>
      </c>
      <c r="BO11" s="39">
        <f t="shared" si="16"/>
        <v>0</v>
      </c>
      <c r="BP11" s="39">
        <f t="shared" si="16"/>
        <v>0</v>
      </c>
      <c r="BQ11" s="39">
        <f t="shared" si="17"/>
        <v>0</v>
      </c>
      <c r="BR11" s="39">
        <f t="shared" si="18"/>
        <v>0</v>
      </c>
      <c r="BS11" s="39">
        <f t="shared" si="19"/>
        <v>0</v>
      </c>
      <c r="BT11" s="39">
        <f t="shared" si="20"/>
        <v>0</v>
      </c>
      <c r="BU11" s="39">
        <f t="shared" si="20"/>
        <v>0</v>
      </c>
      <c r="BV11" s="40"/>
      <c r="BW11" s="40"/>
      <c r="BX11" s="39">
        <f t="shared" si="21"/>
        <v>0</v>
      </c>
      <c r="BY11" s="40"/>
      <c r="BZ11" s="40"/>
      <c r="CA11" s="40"/>
      <c r="CB11" s="39">
        <f t="shared" si="22"/>
        <v>0</v>
      </c>
      <c r="CC11" s="39">
        <f t="shared" si="23"/>
        <v>0</v>
      </c>
      <c r="CD11" s="39">
        <f t="shared" si="24"/>
        <v>0</v>
      </c>
      <c r="CE11" s="39">
        <f t="shared" si="24"/>
        <v>0</v>
      </c>
      <c r="CF11" s="39">
        <f t="shared" si="25"/>
        <v>0</v>
      </c>
      <c r="CG11" s="39">
        <f t="shared" si="26"/>
        <v>0</v>
      </c>
      <c r="CH11" s="39">
        <f t="shared" ref="CH11:CH74" si="32">BJ11</f>
        <v>0</v>
      </c>
      <c r="CI11" s="39">
        <f t="shared" ref="CI11:CI74" si="33">BG11</f>
        <v>0</v>
      </c>
      <c r="CJ11" s="39">
        <v>0.05</v>
      </c>
      <c r="CK11" s="39">
        <f t="shared" si="27"/>
        <v>0</v>
      </c>
      <c r="CL11" s="39">
        <f t="shared" si="28"/>
        <v>0</v>
      </c>
      <c r="CM11" s="39">
        <f t="shared" si="29"/>
        <v>0</v>
      </c>
      <c r="CN11" s="39">
        <f t="shared" si="30"/>
        <v>0</v>
      </c>
      <c r="CO11" s="39">
        <f t="shared" si="31"/>
        <v>0</v>
      </c>
      <c r="CP11" s="39">
        <f>1000*((AC11/13.5)/(4*162))/7.701</f>
        <v>0</v>
      </c>
      <c r="CQ11" s="39">
        <f>1000*BN11/9.254</f>
        <v>0</v>
      </c>
      <c r="CR11" s="40"/>
      <c r="CS11" s="40"/>
      <c r="CT11" s="6"/>
      <c r="CU11" s="6"/>
    </row>
    <row r="12" spans="1:102">
      <c r="A12" s="59">
        <v>1504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30">
        <v>119.1</v>
      </c>
      <c r="AC12" s="30">
        <v>134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39">
        <f t="shared" si="0"/>
        <v>0</v>
      </c>
      <c r="AP12" s="40"/>
      <c r="AQ12" s="40"/>
      <c r="AR12" s="39">
        <f t="shared" si="1"/>
        <v>0</v>
      </c>
      <c r="AS12" s="39">
        <f t="shared" si="2"/>
        <v>0</v>
      </c>
      <c r="AT12" s="39">
        <f t="shared" si="3"/>
        <v>0</v>
      </c>
      <c r="AU12" s="39">
        <f t="shared" si="4"/>
        <v>0</v>
      </c>
      <c r="AV12" s="39">
        <f t="shared" si="5"/>
        <v>0</v>
      </c>
      <c r="AW12" s="39">
        <f t="shared" si="6"/>
        <v>0</v>
      </c>
      <c r="AX12" s="39">
        <f t="shared" si="7"/>
        <v>0</v>
      </c>
      <c r="AY12" s="39">
        <f t="shared" si="8"/>
        <v>0</v>
      </c>
      <c r="AZ12" s="39">
        <f t="shared" si="8"/>
        <v>0</v>
      </c>
      <c r="BA12" s="39">
        <f t="shared" si="8"/>
        <v>0</v>
      </c>
      <c r="BB12" s="39">
        <f t="shared" si="8"/>
        <v>0</v>
      </c>
      <c r="BC12" s="39">
        <f t="shared" si="9"/>
        <v>0</v>
      </c>
      <c r="BD12" s="39">
        <f t="shared" si="10"/>
        <v>0</v>
      </c>
      <c r="BE12" s="39">
        <f t="shared" si="10"/>
        <v>0</v>
      </c>
      <c r="BF12" s="39">
        <f t="shared" si="10"/>
        <v>0</v>
      </c>
      <c r="BG12" s="39">
        <f t="shared" si="11"/>
        <v>0</v>
      </c>
      <c r="BH12" s="39">
        <f t="shared" ref="BH12:BH18" si="34">Y9/10.416</f>
        <v>0</v>
      </c>
      <c r="BI12" s="39">
        <f t="shared" si="12"/>
        <v>0</v>
      </c>
      <c r="BJ12" s="39">
        <f t="shared" si="13"/>
        <v>0</v>
      </c>
      <c r="BK12" s="39">
        <f t="shared" si="14"/>
        <v>0.1191</v>
      </c>
      <c r="BL12" s="39">
        <f t="shared" si="15"/>
        <v>4.4666666666666667E-2</v>
      </c>
      <c r="BM12" s="39">
        <f t="shared" si="16"/>
        <v>0</v>
      </c>
      <c r="BN12" s="39">
        <f t="shared" si="16"/>
        <v>0</v>
      </c>
      <c r="BO12" s="39">
        <f t="shared" si="16"/>
        <v>0</v>
      </c>
      <c r="BP12" s="39">
        <f t="shared" si="16"/>
        <v>0</v>
      </c>
      <c r="BQ12" s="39">
        <f t="shared" si="17"/>
        <v>0</v>
      </c>
      <c r="BR12" s="39">
        <f t="shared" si="18"/>
        <v>0</v>
      </c>
      <c r="BS12" s="39">
        <f t="shared" si="19"/>
        <v>0</v>
      </c>
      <c r="BT12" s="39">
        <f t="shared" si="20"/>
        <v>0</v>
      </c>
      <c r="BU12" s="39">
        <f t="shared" si="20"/>
        <v>0</v>
      </c>
      <c r="BV12" s="40"/>
      <c r="BW12" s="40"/>
      <c r="BX12" s="39">
        <f t="shared" si="21"/>
        <v>0</v>
      </c>
      <c r="BY12" s="40"/>
      <c r="BZ12" s="40"/>
      <c r="CA12" s="40"/>
      <c r="CB12" s="39">
        <f t="shared" si="22"/>
        <v>0</v>
      </c>
      <c r="CC12" s="39">
        <f t="shared" si="23"/>
        <v>0</v>
      </c>
      <c r="CD12" s="39">
        <f t="shared" si="24"/>
        <v>0</v>
      </c>
      <c r="CE12" s="39">
        <f t="shared" si="24"/>
        <v>0</v>
      </c>
      <c r="CF12" s="39">
        <f t="shared" si="25"/>
        <v>0</v>
      </c>
      <c r="CG12" s="39">
        <f t="shared" si="26"/>
        <v>0.1191</v>
      </c>
      <c r="CH12" s="39">
        <f t="shared" si="32"/>
        <v>0</v>
      </c>
      <c r="CI12" s="39">
        <f t="shared" si="33"/>
        <v>0</v>
      </c>
      <c r="CJ12" s="39">
        <v>0.05</v>
      </c>
      <c r="CK12" s="39">
        <f t="shared" si="27"/>
        <v>0</v>
      </c>
      <c r="CL12" s="39">
        <f t="shared" si="28"/>
        <v>0</v>
      </c>
      <c r="CM12" s="39">
        <f t="shared" si="29"/>
        <v>0</v>
      </c>
      <c r="CN12" s="39">
        <f t="shared" si="30"/>
        <v>0</v>
      </c>
      <c r="CO12" s="39">
        <f t="shared" si="31"/>
        <v>0</v>
      </c>
      <c r="CP12" s="39">
        <f>1000*((AC12/13.5)/(4*162))/7.701</f>
        <v>1.9890646568919872</v>
      </c>
      <c r="CQ12" s="39">
        <f t="shared" ref="CQ12:CQ75" si="35">CP12*CQ$209/CP$209</f>
        <v>0.72418114201648887</v>
      </c>
      <c r="CR12" s="40"/>
      <c r="CS12" s="40"/>
      <c r="CT12" s="6"/>
      <c r="CU12" s="6"/>
    </row>
    <row r="13" spans="1:102">
      <c r="A13" s="59">
        <v>1505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9">
        <f t="shared" si="0"/>
        <v>0</v>
      </c>
      <c r="AP13" s="40"/>
      <c r="AQ13" s="40"/>
      <c r="AR13" s="39">
        <f t="shared" si="1"/>
        <v>0</v>
      </c>
      <c r="AS13" s="39">
        <f t="shared" si="2"/>
        <v>0</v>
      </c>
      <c r="AT13" s="39">
        <f t="shared" si="3"/>
        <v>0</v>
      </c>
      <c r="AU13" s="39">
        <f t="shared" si="4"/>
        <v>0</v>
      </c>
      <c r="AV13" s="39">
        <f t="shared" si="5"/>
        <v>0</v>
      </c>
      <c r="AW13" s="39">
        <f t="shared" si="6"/>
        <v>0</v>
      </c>
      <c r="AX13" s="39">
        <f t="shared" si="7"/>
        <v>0</v>
      </c>
      <c r="AY13" s="39">
        <f t="shared" si="8"/>
        <v>0</v>
      </c>
      <c r="AZ13" s="39">
        <f t="shared" si="8"/>
        <v>0</v>
      </c>
      <c r="BA13" s="39">
        <f t="shared" si="8"/>
        <v>0</v>
      </c>
      <c r="BB13" s="39">
        <f t="shared" si="8"/>
        <v>0</v>
      </c>
      <c r="BC13" s="39">
        <f t="shared" si="9"/>
        <v>0</v>
      </c>
      <c r="BD13" s="39">
        <f t="shared" si="10"/>
        <v>0</v>
      </c>
      <c r="BE13" s="39">
        <f t="shared" si="10"/>
        <v>0</v>
      </c>
      <c r="BF13" s="39">
        <f t="shared" si="10"/>
        <v>0</v>
      </c>
      <c r="BG13" s="39">
        <f t="shared" si="11"/>
        <v>0</v>
      </c>
      <c r="BH13" s="39">
        <f t="shared" si="34"/>
        <v>0</v>
      </c>
      <c r="BI13" s="39">
        <f t="shared" si="12"/>
        <v>0</v>
      </c>
      <c r="BJ13" s="39">
        <f t="shared" si="13"/>
        <v>0</v>
      </c>
      <c r="BK13" s="39">
        <f t="shared" si="14"/>
        <v>0</v>
      </c>
      <c r="BL13" s="39">
        <f t="shared" si="15"/>
        <v>0</v>
      </c>
      <c r="BM13" s="39">
        <f t="shared" si="16"/>
        <v>0</v>
      </c>
      <c r="BN13" s="39">
        <f t="shared" si="16"/>
        <v>0</v>
      </c>
      <c r="BO13" s="39">
        <f t="shared" si="16"/>
        <v>0</v>
      </c>
      <c r="BP13" s="39">
        <f t="shared" si="16"/>
        <v>0</v>
      </c>
      <c r="BQ13" s="39">
        <f t="shared" si="17"/>
        <v>0</v>
      </c>
      <c r="BR13" s="39">
        <f t="shared" si="18"/>
        <v>0</v>
      </c>
      <c r="BS13" s="39">
        <f t="shared" si="19"/>
        <v>0</v>
      </c>
      <c r="BT13" s="39">
        <f t="shared" si="20"/>
        <v>0</v>
      </c>
      <c r="BU13" s="39">
        <f t="shared" si="20"/>
        <v>0</v>
      </c>
      <c r="BV13" s="40"/>
      <c r="BW13" s="40"/>
      <c r="BX13" s="39">
        <f t="shared" si="21"/>
        <v>0</v>
      </c>
      <c r="BY13" s="40"/>
      <c r="BZ13" s="40"/>
      <c r="CA13" s="40"/>
      <c r="CB13" s="39">
        <f t="shared" si="22"/>
        <v>0</v>
      </c>
      <c r="CC13" s="39">
        <f t="shared" si="23"/>
        <v>0</v>
      </c>
      <c r="CD13" s="39">
        <f t="shared" si="24"/>
        <v>0</v>
      </c>
      <c r="CE13" s="39">
        <f t="shared" si="24"/>
        <v>0</v>
      </c>
      <c r="CF13" s="39">
        <f t="shared" si="25"/>
        <v>0</v>
      </c>
      <c r="CG13" s="39">
        <f t="shared" si="26"/>
        <v>0</v>
      </c>
      <c r="CH13" s="39">
        <f t="shared" si="32"/>
        <v>0</v>
      </c>
      <c r="CI13" s="39">
        <f t="shared" si="33"/>
        <v>0</v>
      </c>
      <c r="CJ13" s="39">
        <v>0.05</v>
      </c>
      <c r="CK13" s="39">
        <f t="shared" si="27"/>
        <v>0</v>
      </c>
      <c r="CL13" s="39">
        <f t="shared" si="28"/>
        <v>0</v>
      </c>
      <c r="CM13" s="39">
        <f t="shared" si="29"/>
        <v>0</v>
      </c>
      <c r="CN13" s="39">
        <f t="shared" si="30"/>
        <v>0</v>
      </c>
      <c r="CO13" s="39">
        <f t="shared" si="31"/>
        <v>0</v>
      </c>
      <c r="CP13" s="39">
        <v>1.75</v>
      </c>
      <c r="CQ13" s="39">
        <f t="shared" si="35"/>
        <v>0.63714218345677198</v>
      </c>
      <c r="CR13" s="40"/>
      <c r="CS13" s="40"/>
      <c r="CT13" s="6"/>
      <c r="CU13" s="6"/>
    </row>
    <row r="14" spans="1:102">
      <c r="A14" s="59">
        <v>1506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39">
        <f t="shared" si="0"/>
        <v>0</v>
      </c>
      <c r="AP14" s="40"/>
      <c r="AQ14" s="40"/>
      <c r="AR14" s="39">
        <f t="shared" si="1"/>
        <v>0</v>
      </c>
      <c r="AS14" s="39">
        <f t="shared" si="2"/>
        <v>0</v>
      </c>
      <c r="AT14" s="39">
        <f t="shared" si="3"/>
        <v>0</v>
      </c>
      <c r="AU14" s="39">
        <f t="shared" si="4"/>
        <v>0</v>
      </c>
      <c r="AV14" s="39">
        <f t="shared" si="5"/>
        <v>0</v>
      </c>
      <c r="AW14" s="39">
        <f t="shared" si="6"/>
        <v>0</v>
      </c>
      <c r="AX14" s="39">
        <f t="shared" si="7"/>
        <v>0</v>
      </c>
      <c r="AY14" s="39">
        <f t="shared" si="8"/>
        <v>0</v>
      </c>
      <c r="AZ14" s="39">
        <f t="shared" si="8"/>
        <v>0</v>
      </c>
      <c r="BA14" s="39">
        <f t="shared" si="8"/>
        <v>0</v>
      </c>
      <c r="BB14" s="39">
        <f t="shared" si="8"/>
        <v>0</v>
      </c>
      <c r="BC14" s="39">
        <f t="shared" si="9"/>
        <v>0</v>
      </c>
      <c r="BD14" s="39">
        <f t="shared" si="10"/>
        <v>0</v>
      </c>
      <c r="BE14" s="39">
        <f t="shared" si="10"/>
        <v>0</v>
      </c>
      <c r="BF14" s="39">
        <f t="shared" si="10"/>
        <v>0</v>
      </c>
      <c r="BG14" s="39">
        <f t="shared" si="11"/>
        <v>0</v>
      </c>
      <c r="BH14" s="39">
        <f t="shared" si="34"/>
        <v>0</v>
      </c>
      <c r="BI14" s="39">
        <f t="shared" si="12"/>
        <v>0</v>
      </c>
      <c r="BJ14" s="39">
        <f t="shared" si="13"/>
        <v>0</v>
      </c>
      <c r="BK14" s="39">
        <f t="shared" si="14"/>
        <v>0</v>
      </c>
      <c r="BL14" s="39">
        <f t="shared" si="15"/>
        <v>0</v>
      </c>
      <c r="BM14" s="39">
        <f t="shared" si="16"/>
        <v>0</v>
      </c>
      <c r="BN14" s="39">
        <f t="shared" si="16"/>
        <v>0</v>
      </c>
      <c r="BO14" s="39">
        <f t="shared" si="16"/>
        <v>0</v>
      </c>
      <c r="BP14" s="39">
        <f t="shared" si="16"/>
        <v>0</v>
      </c>
      <c r="BQ14" s="39">
        <f t="shared" si="17"/>
        <v>0</v>
      </c>
      <c r="BR14" s="39">
        <f t="shared" si="18"/>
        <v>0</v>
      </c>
      <c r="BS14" s="39">
        <f t="shared" si="19"/>
        <v>0</v>
      </c>
      <c r="BT14" s="39">
        <f t="shared" si="20"/>
        <v>0</v>
      </c>
      <c r="BU14" s="39">
        <f t="shared" si="20"/>
        <v>0</v>
      </c>
      <c r="BV14" s="40"/>
      <c r="BW14" s="40"/>
      <c r="BX14" s="39">
        <f t="shared" si="21"/>
        <v>0</v>
      </c>
      <c r="BY14" s="40"/>
      <c r="BZ14" s="40"/>
      <c r="CA14" s="40"/>
      <c r="CB14" s="39">
        <f t="shared" si="22"/>
        <v>0</v>
      </c>
      <c r="CC14" s="39">
        <f t="shared" si="23"/>
        <v>0</v>
      </c>
      <c r="CD14" s="39">
        <f t="shared" si="24"/>
        <v>0</v>
      </c>
      <c r="CE14" s="39">
        <f t="shared" si="24"/>
        <v>0</v>
      </c>
      <c r="CF14" s="39">
        <f t="shared" si="25"/>
        <v>0</v>
      </c>
      <c r="CG14" s="39">
        <f t="shared" si="26"/>
        <v>0</v>
      </c>
      <c r="CH14" s="39">
        <f t="shared" si="32"/>
        <v>0</v>
      </c>
      <c r="CI14" s="39">
        <f t="shared" si="33"/>
        <v>0</v>
      </c>
      <c r="CJ14" s="39">
        <v>0.05</v>
      </c>
      <c r="CK14" s="39">
        <f t="shared" si="27"/>
        <v>0</v>
      </c>
      <c r="CL14" s="39">
        <f t="shared" si="28"/>
        <v>0</v>
      </c>
      <c r="CM14" s="39">
        <f t="shared" si="29"/>
        <v>0</v>
      </c>
      <c r="CN14" s="39">
        <f t="shared" si="30"/>
        <v>0</v>
      </c>
      <c r="CO14" s="39">
        <f t="shared" si="31"/>
        <v>0</v>
      </c>
      <c r="CP14" s="39">
        <v>1.75</v>
      </c>
      <c r="CQ14" s="39">
        <f t="shared" si="35"/>
        <v>0.63714218345677198</v>
      </c>
      <c r="CR14" s="40"/>
      <c r="CS14" s="40"/>
      <c r="CT14" s="6"/>
      <c r="CU14" s="6"/>
    </row>
    <row r="15" spans="1:102">
      <c r="A15" s="59">
        <v>1507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39">
        <f t="shared" si="0"/>
        <v>0</v>
      </c>
      <c r="AP15" s="40"/>
      <c r="AQ15" s="40"/>
      <c r="AR15" s="39">
        <f t="shared" si="1"/>
        <v>0</v>
      </c>
      <c r="AS15" s="39">
        <f t="shared" si="2"/>
        <v>0</v>
      </c>
      <c r="AT15" s="39">
        <f t="shared" si="3"/>
        <v>0</v>
      </c>
      <c r="AU15" s="39">
        <f t="shared" si="4"/>
        <v>0</v>
      </c>
      <c r="AV15" s="39">
        <f t="shared" si="5"/>
        <v>0</v>
      </c>
      <c r="AW15" s="39">
        <f t="shared" si="6"/>
        <v>0</v>
      </c>
      <c r="AX15" s="39">
        <f t="shared" si="7"/>
        <v>0</v>
      </c>
      <c r="AY15" s="39">
        <f t="shared" si="8"/>
        <v>0</v>
      </c>
      <c r="AZ15" s="39">
        <f t="shared" si="8"/>
        <v>0</v>
      </c>
      <c r="BA15" s="39">
        <f t="shared" si="8"/>
        <v>0</v>
      </c>
      <c r="BB15" s="39">
        <f t="shared" si="8"/>
        <v>0</v>
      </c>
      <c r="BC15" s="39">
        <f t="shared" si="9"/>
        <v>0</v>
      </c>
      <c r="BD15" s="39">
        <f t="shared" si="10"/>
        <v>0</v>
      </c>
      <c r="BE15" s="39">
        <f t="shared" si="10"/>
        <v>0</v>
      </c>
      <c r="BF15" s="39">
        <f t="shared" si="10"/>
        <v>0</v>
      </c>
      <c r="BG15" s="39">
        <f t="shared" si="11"/>
        <v>0</v>
      </c>
      <c r="BH15" s="39">
        <f t="shared" si="34"/>
        <v>0</v>
      </c>
      <c r="BI15" s="39">
        <f t="shared" si="12"/>
        <v>0</v>
      </c>
      <c r="BJ15" s="39">
        <f t="shared" si="13"/>
        <v>0</v>
      </c>
      <c r="BK15" s="39">
        <f t="shared" si="14"/>
        <v>0</v>
      </c>
      <c r="BL15" s="39">
        <f t="shared" si="15"/>
        <v>0</v>
      </c>
      <c r="BM15" s="39">
        <f t="shared" si="16"/>
        <v>0</v>
      </c>
      <c r="BN15" s="39">
        <f t="shared" si="16"/>
        <v>0</v>
      </c>
      <c r="BO15" s="39">
        <f t="shared" si="16"/>
        <v>0</v>
      </c>
      <c r="BP15" s="39">
        <f t="shared" si="16"/>
        <v>0</v>
      </c>
      <c r="BQ15" s="39">
        <f t="shared" si="17"/>
        <v>0</v>
      </c>
      <c r="BR15" s="39">
        <f t="shared" si="18"/>
        <v>0</v>
      </c>
      <c r="BS15" s="39">
        <f t="shared" si="19"/>
        <v>0</v>
      </c>
      <c r="BT15" s="39">
        <f t="shared" si="20"/>
        <v>0</v>
      </c>
      <c r="BU15" s="39">
        <f t="shared" si="20"/>
        <v>0</v>
      </c>
      <c r="BV15" s="40"/>
      <c r="BW15" s="40"/>
      <c r="BX15" s="39">
        <f t="shared" si="21"/>
        <v>0</v>
      </c>
      <c r="BY15" s="40"/>
      <c r="BZ15" s="40"/>
      <c r="CA15" s="40"/>
      <c r="CB15" s="39">
        <f t="shared" si="22"/>
        <v>0</v>
      </c>
      <c r="CC15" s="39">
        <f t="shared" si="23"/>
        <v>0</v>
      </c>
      <c r="CD15" s="39">
        <f t="shared" si="24"/>
        <v>0</v>
      </c>
      <c r="CE15" s="39">
        <f t="shared" si="24"/>
        <v>0</v>
      </c>
      <c r="CF15" s="39">
        <f t="shared" si="25"/>
        <v>0</v>
      </c>
      <c r="CG15" s="39">
        <f t="shared" si="26"/>
        <v>0</v>
      </c>
      <c r="CH15" s="39">
        <f t="shared" si="32"/>
        <v>0</v>
      </c>
      <c r="CI15" s="39">
        <f t="shared" si="33"/>
        <v>0</v>
      </c>
      <c r="CJ15" s="39">
        <v>0.05</v>
      </c>
      <c r="CK15" s="39">
        <f t="shared" si="27"/>
        <v>0</v>
      </c>
      <c r="CL15" s="39">
        <f t="shared" si="28"/>
        <v>0</v>
      </c>
      <c r="CM15" s="39">
        <f t="shared" si="29"/>
        <v>0</v>
      </c>
      <c r="CN15" s="39">
        <f t="shared" si="30"/>
        <v>0</v>
      </c>
      <c r="CO15" s="39">
        <f t="shared" si="31"/>
        <v>0</v>
      </c>
      <c r="CP15" s="39">
        <v>1.75</v>
      </c>
      <c r="CQ15" s="39">
        <f t="shared" si="35"/>
        <v>0.63714218345677198</v>
      </c>
      <c r="CR15" s="40"/>
      <c r="CS15" s="40"/>
      <c r="CT15" s="6"/>
      <c r="CU15" s="6"/>
    </row>
    <row r="16" spans="1:102">
      <c r="A16" s="59">
        <v>1508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39">
        <f t="shared" si="0"/>
        <v>0</v>
      </c>
      <c r="AP16" s="40"/>
      <c r="AQ16" s="40"/>
      <c r="AR16" s="39">
        <f t="shared" si="1"/>
        <v>0</v>
      </c>
      <c r="AS16" s="39">
        <f t="shared" si="2"/>
        <v>0</v>
      </c>
      <c r="AT16" s="39">
        <f t="shared" si="3"/>
        <v>0</v>
      </c>
      <c r="AU16" s="39">
        <f t="shared" si="4"/>
        <v>0</v>
      </c>
      <c r="AV16" s="39">
        <f t="shared" si="5"/>
        <v>0</v>
      </c>
      <c r="AW16" s="39">
        <f t="shared" si="6"/>
        <v>0</v>
      </c>
      <c r="AX16" s="39">
        <f t="shared" si="7"/>
        <v>0</v>
      </c>
      <c r="AY16" s="39">
        <f t="shared" si="8"/>
        <v>0</v>
      </c>
      <c r="AZ16" s="39">
        <f t="shared" si="8"/>
        <v>0</v>
      </c>
      <c r="BA16" s="39">
        <f t="shared" si="8"/>
        <v>0</v>
      </c>
      <c r="BB16" s="39">
        <f t="shared" si="8"/>
        <v>0</v>
      </c>
      <c r="BC16" s="39">
        <f t="shared" si="9"/>
        <v>0</v>
      </c>
      <c r="BD16" s="39">
        <f t="shared" si="10"/>
        <v>0</v>
      </c>
      <c r="BE16" s="39">
        <f t="shared" si="10"/>
        <v>0</v>
      </c>
      <c r="BF16" s="39">
        <f t="shared" si="10"/>
        <v>0</v>
      </c>
      <c r="BG16" s="39">
        <f t="shared" si="11"/>
        <v>0</v>
      </c>
      <c r="BH16" s="39">
        <f t="shared" si="34"/>
        <v>0</v>
      </c>
      <c r="BI16" s="39">
        <f t="shared" si="12"/>
        <v>0</v>
      </c>
      <c r="BJ16" s="39">
        <f t="shared" si="13"/>
        <v>0</v>
      </c>
      <c r="BK16" s="39">
        <f t="shared" si="14"/>
        <v>0</v>
      </c>
      <c r="BL16" s="39">
        <f t="shared" si="15"/>
        <v>0</v>
      </c>
      <c r="BM16" s="39">
        <f t="shared" si="16"/>
        <v>0</v>
      </c>
      <c r="BN16" s="39">
        <f t="shared" si="16"/>
        <v>0</v>
      </c>
      <c r="BO16" s="39">
        <f t="shared" si="16"/>
        <v>0</v>
      </c>
      <c r="BP16" s="39">
        <f t="shared" si="16"/>
        <v>0</v>
      </c>
      <c r="BQ16" s="39">
        <f t="shared" si="17"/>
        <v>0</v>
      </c>
      <c r="BR16" s="39">
        <f t="shared" si="18"/>
        <v>0</v>
      </c>
      <c r="BS16" s="39">
        <f t="shared" si="19"/>
        <v>0</v>
      </c>
      <c r="BT16" s="39">
        <f t="shared" si="20"/>
        <v>0</v>
      </c>
      <c r="BU16" s="39">
        <f t="shared" si="20"/>
        <v>0</v>
      </c>
      <c r="BV16" s="40"/>
      <c r="BW16" s="40"/>
      <c r="BX16" s="39">
        <f t="shared" si="21"/>
        <v>0</v>
      </c>
      <c r="BY16" s="40"/>
      <c r="BZ16" s="40"/>
      <c r="CA16" s="40"/>
      <c r="CB16" s="39">
        <f t="shared" si="22"/>
        <v>0</v>
      </c>
      <c r="CC16" s="39">
        <f t="shared" si="23"/>
        <v>0</v>
      </c>
      <c r="CD16" s="39">
        <f t="shared" si="24"/>
        <v>0</v>
      </c>
      <c r="CE16" s="39">
        <f t="shared" si="24"/>
        <v>0</v>
      </c>
      <c r="CF16" s="39">
        <f t="shared" si="25"/>
        <v>0</v>
      </c>
      <c r="CG16" s="39">
        <f t="shared" si="26"/>
        <v>0</v>
      </c>
      <c r="CH16" s="39">
        <f t="shared" si="32"/>
        <v>0</v>
      </c>
      <c r="CI16" s="39">
        <f t="shared" si="33"/>
        <v>0</v>
      </c>
      <c r="CJ16" s="39">
        <v>0.05</v>
      </c>
      <c r="CK16" s="39">
        <f t="shared" si="27"/>
        <v>0</v>
      </c>
      <c r="CL16" s="39">
        <f t="shared" si="28"/>
        <v>0</v>
      </c>
      <c r="CM16" s="39">
        <f t="shared" si="29"/>
        <v>0</v>
      </c>
      <c r="CN16" s="39">
        <f t="shared" si="30"/>
        <v>0</v>
      </c>
      <c r="CO16" s="39">
        <f t="shared" si="31"/>
        <v>0</v>
      </c>
      <c r="CP16" s="39">
        <v>1.75</v>
      </c>
      <c r="CQ16" s="39">
        <f t="shared" si="35"/>
        <v>0.63714218345677198</v>
      </c>
      <c r="CR16" s="40"/>
      <c r="CS16" s="40"/>
      <c r="CT16" s="6"/>
      <c r="CU16" s="6"/>
    </row>
    <row r="17" spans="1:99">
      <c r="A17" s="59">
        <v>1509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39">
        <f t="shared" si="0"/>
        <v>0</v>
      </c>
      <c r="AP17" s="40"/>
      <c r="AQ17" s="40"/>
      <c r="AR17" s="39">
        <f t="shared" si="1"/>
        <v>0</v>
      </c>
      <c r="AS17" s="39">
        <f t="shared" si="2"/>
        <v>0</v>
      </c>
      <c r="AT17" s="39">
        <f t="shared" si="3"/>
        <v>0</v>
      </c>
      <c r="AU17" s="39">
        <f t="shared" si="4"/>
        <v>0</v>
      </c>
      <c r="AV17" s="39">
        <f t="shared" si="5"/>
        <v>0</v>
      </c>
      <c r="AW17" s="39">
        <f t="shared" si="6"/>
        <v>0</v>
      </c>
      <c r="AX17" s="39">
        <f t="shared" si="7"/>
        <v>0</v>
      </c>
      <c r="AY17" s="39">
        <f t="shared" si="8"/>
        <v>0</v>
      </c>
      <c r="AZ17" s="39">
        <f t="shared" si="8"/>
        <v>0</v>
      </c>
      <c r="BA17" s="39">
        <f t="shared" si="8"/>
        <v>0</v>
      </c>
      <c r="BB17" s="39">
        <f t="shared" si="8"/>
        <v>0</v>
      </c>
      <c r="BC17" s="39">
        <f t="shared" si="9"/>
        <v>0</v>
      </c>
      <c r="BD17" s="39">
        <f t="shared" si="10"/>
        <v>0</v>
      </c>
      <c r="BE17" s="39">
        <f t="shared" si="10"/>
        <v>0</v>
      </c>
      <c r="BF17" s="39">
        <f t="shared" si="10"/>
        <v>0</v>
      </c>
      <c r="BG17" s="39">
        <f t="shared" si="11"/>
        <v>0</v>
      </c>
      <c r="BH17" s="39">
        <f t="shared" si="34"/>
        <v>0</v>
      </c>
      <c r="BI17" s="39">
        <f t="shared" si="12"/>
        <v>0</v>
      </c>
      <c r="BJ17" s="39">
        <f t="shared" si="13"/>
        <v>0</v>
      </c>
      <c r="BK17" s="39">
        <f t="shared" si="14"/>
        <v>0</v>
      </c>
      <c r="BL17" s="39">
        <f t="shared" si="15"/>
        <v>0</v>
      </c>
      <c r="BM17" s="39">
        <f t="shared" si="16"/>
        <v>0</v>
      </c>
      <c r="BN17" s="39">
        <f t="shared" si="16"/>
        <v>0</v>
      </c>
      <c r="BO17" s="39">
        <f t="shared" si="16"/>
        <v>0</v>
      </c>
      <c r="BP17" s="39">
        <f t="shared" si="16"/>
        <v>0</v>
      </c>
      <c r="BQ17" s="39">
        <f t="shared" si="17"/>
        <v>0</v>
      </c>
      <c r="BR17" s="39">
        <f t="shared" si="18"/>
        <v>0</v>
      </c>
      <c r="BS17" s="39">
        <f t="shared" si="19"/>
        <v>0</v>
      </c>
      <c r="BT17" s="39">
        <f t="shared" si="20"/>
        <v>0</v>
      </c>
      <c r="BU17" s="39">
        <f t="shared" si="20"/>
        <v>0</v>
      </c>
      <c r="BV17" s="40"/>
      <c r="BW17" s="40"/>
      <c r="BX17" s="39">
        <f t="shared" si="21"/>
        <v>0</v>
      </c>
      <c r="BY17" s="40"/>
      <c r="BZ17" s="40"/>
      <c r="CA17" s="40"/>
      <c r="CB17" s="39">
        <f t="shared" si="22"/>
        <v>0</v>
      </c>
      <c r="CC17" s="39">
        <f t="shared" si="23"/>
        <v>0</v>
      </c>
      <c r="CD17" s="39">
        <f t="shared" si="24"/>
        <v>0</v>
      </c>
      <c r="CE17" s="39">
        <f t="shared" si="24"/>
        <v>0</v>
      </c>
      <c r="CF17" s="39">
        <f t="shared" si="25"/>
        <v>0</v>
      </c>
      <c r="CG17" s="39">
        <f t="shared" si="26"/>
        <v>0</v>
      </c>
      <c r="CH17" s="39">
        <f t="shared" si="32"/>
        <v>0</v>
      </c>
      <c r="CI17" s="39">
        <f t="shared" si="33"/>
        <v>0</v>
      </c>
      <c r="CJ17" s="39">
        <v>0.05</v>
      </c>
      <c r="CK17" s="39">
        <f t="shared" si="27"/>
        <v>0</v>
      </c>
      <c r="CL17" s="39">
        <f t="shared" si="28"/>
        <v>0</v>
      </c>
      <c r="CM17" s="39">
        <f t="shared" si="29"/>
        <v>0</v>
      </c>
      <c r="CN17" s="39">
        <f t="shared" si="30"/>
        <v>0</v>
      </c>
      <c r="CO17" s="39">
        <f t="shared" si="31"/>
        <v>0</v>
      </c>
      <c r="CP17" s="39">
        <v>1.75</v>
      </c>
      <c r="CQ17" s="39">
        <f t="shared" si="35"/>
        <v>0.63714218345677198</v>
      </c>
      <c r="CR17" s="40"/>
      <c r="CS17" s="40"/>
      <c r="CT17" s="6"/>
      <c r="CU17" s="6"/>
    </row>
    <row r="18" spans="1:99">
      <c r="A18" s="59">
        <v>1510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39">
        <f t="shared" si="0"/>
        <v>0</v>
      </c>
      <c r="AP18" s="40"/>
      <c r="AQ18" s="40"/>
      <c r="AR18" s="39">
        <f t="shared" si="1"/>
        <v>0</v>
      </c>
      <c r="AS18" s="39">
        <f t="shared" si="2"/>
        <v>0</v>
      </c>
      <c r="AT18" s="39">
        <f t="shared" si="3"/>
        <v>0</v>
      </c>
      <c r="AU18" s="39">
        <f t="shared" si="4"/>
        <v>0</v>
      </c>
      <c r="AV18" s="39">
        <f t="shared" si="5"/>
        <v>0</v>
      </c>
      <c r="AW18" s="39">
        <f t="shared" si="6"/>
        <v>0</v>
      </c>
      <c r="AX18" s="39">
        <f t="shared" si="7"/>
        <v>0</v>
      </c>
      <c r="AY18" s="39">
        <f t="shared" si="8"/>
        <v>0</v>
      </c>
      <c r="AZ18" s="39">
        <f t="shared" si="8"/>
        <v>0</v>
      </c>
      <c r="BA18" s="39">
        <f t="shared" si="8"/>
        <v>0</v>
      </c>
      <c r="BB18" s="39">
        <f t="shared" si="8"/>
        <v>0</v>
      </c>
      <c r="BC18" s="39">
        <f t="shared" si="9"/>
        <v>0</v>
      </c>
      <c r="BD18" s="39">
        <f t="shared" si="10"/>
        <v>0</v>
      </c>
      <c r="BE18" s="39">
        <f t="shared" si="10"/>
        <v>0</v>
      </c>
      <c r="BF18" s="39">
        <f t="shared" si="10"/>
        <v>0</v>
      </c>
      <c r="BG18" s="39">
        <f t="shared" si="11"/>
        <v>0</v>
      </c>
      <c r="BH18" s="39">
        <f t="shared" si="34"/>
        <v>0</v>
      </c>
      <c r="BI18" s="39">
        <f t="shared" si="12"/>
        <v>0</v>
      </c>
      <c r="BJ18" s="39">
        <f t="shared" si="13"/>
        <v>0</v>
      </c>
      <c r="BK18" s="39">
        <f t="shared" si="14"/>
        <v>0</v>
      </c>
      <c r="BL18" s="39">
        <f t="shared" si="15"/>
        <v>0</v>
      </c>
      <c r="BM18" s="39">
        <f t="shared" si="16"/>
        <v>0</v>
      </c>
      <c r="BN18" s="39">
        <f t="shared" si="16"/>
        <v>0</v>
      </c>
      <c r="BO18" s="39">
        <f t="shared" si="16"/>
        <v>0</v>
      </c>
      <c r="BP18" s="39">
        <f t="shared" si="16"/>
        <v>0</v>
      </c>
      <c r="BQ18" s="39">
        <f t="shared" si="17"/>
        <v>0</v>
      </c>
      <c r="BR18" s="39">
        <f t="shared" si="18"/>
        <v>0</v>
      </c>
      <c r="BS18" s="39">
        <f t="shared" si="19"/>
        <v>0</v>
      </c>
      <c r="BT18" s="39">
        <f t="shared" si="20"/>
        <v>0</v>
      </c>
      <c r="BU18" s="39">
        <f t="shared" si="20"/>
        <v>0</v>
      </c>
      <c r="BV18" s="40"/>
      <c r="BW18" s="40"/>
      <c r="BX18" s="39">
        <f t="shared" si="21"/>
        <v>0</v>
      </c>
      <c r="BY18" s="40"/>
      <c r="BZ18" s="40"/>
      <c r="CA18" s="40"/>
      <c r="CB18" s="39">
        <f t="shared" si="22"/>
        <v>0</v>
      </c>
      <c r="CC18" s="39">
        <f t="shared" si="23"/>
        <v>0</v>
      </c>
      <c r="CD18" s="39">
        <f t="shared" si="24"/>
        <v>0</v>
      </c>
      <c r="CE18" s="39">
        <f t="shared" si="24"/>
        <v>0</v>
      </c>
      <c r="CF18" s="39">
        <f t="shared" si="25"/>
        <v>0</v>
      </c>
      <c r="CG18" s="39">
        <f t="shared" si="26"/>
        <v>0</v>
      </c>
      <c r="CH18" s="39">
        <f t="shared" si="32"/>
        <v>0</v>
      </c>
      <c r="CI18" s="39">
        <f t="shared" si="33"/>
        <v>0</v>
      </c>
      <c r="CJ18" s="39">
        <v>0.05</v>
      </c>
      <c r="CK18" s="39">
        <f t="shared" si="27"/>
        <v>0</v>
      </c>
      <c r="CL18" s="39">
        <f t="shared" si="28"/>
        <v>0</v>
      </c>
      <c r="CM18" s="39">
        <f t="shared" si="29"/>
        <v>0</v>
      </c>
      <c r="CN18" s="39">
        <f t="shared" si="30"/>
        <v>0</v>
      </c>
      <c r="CO18" s="39">
        <f t="shared" si="31"/>
        <v>0</v>
      </c>
      <c r="CP18" s="39">
        <v>1.75</v>
      </c>
      <c r="CQ18" s="39">
        <f t="shared" si="35"/>
        <v>0.63714218345677198</v>
      </c>
      <c r="CR18" s="40"/>
      <c r="CS18" s="40"/>
      <c r="CT18" s="6"/>
      <c r="CU18" s="6"/>
    </row>
    <row r="19" spans="1:99">
      <c r="A19" s="59">
        <v>1511</v>
      </c>
      <c r="B19" s="6"/>
      <c r="C19" s="30">
        <v>134.1</v>
      </c>
      <c r="D19" s="6"/>
      <c r="E19" s="30">
        <v>89.4</v>
      </c>
      <c r="F19" s="6"/>
      <c r="G19" s="6"/>
      <c r="H19" s="6"/>
      <c r="I19" s="6"/>
      <c r="J19" s="6"/>
      <c r="K19" s="6"/>
      <c r="L19" s="30">
        <v>12.66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39">
        <f t="shared" si="0"/>
        <v>0</v>
      </c>
      <c r="AP19" s="40"/>
      <c r="AQ19" s="39">
        <f>C19/3000</f>
        <v>4.4699999999999997E-2</v>
      </c>
      <c r="AR19" s="39">
        <f t="shared" si="1"/>
        <v>0</v>
      </c>
      <c r="AS19" s="39">
        <f t="shared" si="2"/>
        <v>0</v>
      </c>
      <c r="AT19" s="39">
        <f t="shared" si="3"/>
        <v>0</v>
      </c>
      <c r="AU19" s="39">
        <f t="shared" si="4"/>
        <v>0</v>
      </c>
      <c r="AV19" s="39">
        <f t="shared" si="5"/>
        <v>5.7285067873303168E-2</v>
      </c>
      <c r="AW19" s="39">
        <f t="shared" si="6"/>
        <v>0</v>
      </c>
      <c r="AX19" s="39">
        <f t="shared" si="7"/>
        <v>0</v>
      </c>
      <c r="AY19" s="39">
        <f t="shared" si="8"/>
        <v>0</v>
      </c>
      <c r="AZ19" s="39">
        <f t="shared" si="8"/>
        <v>0</v>
      </c>
      <c r="BA19" s="39">
        <f t="shared" si="8"/>
        <v>0</v>
      </c>
      <c r="BB19" s="39">
        <f t="shared" si="8"/>
        <v>0</v>
      </c>
      <c r="BC19" s="39">
        <f t="shared" si="9"/>
        <v>0</v>
      </c>
      <c r="BD19" s="39">
        <f t="shared" si="10"/>
        <v>0</v>
      </c>
      <c r="BE19" s="39">
        <f t="shared" si="10"/>
        <v>0</v>
      </c>
      <c r="BF19" s="39">
        <f t="shared" si="10"/>
        <v>0</v>
      </c>
      <c r="BG19" s="39">
        <f t="shared" si="11"/>
        <v>0</v>
      </c>
      <c r="BH19" s="39">
        <f t="shared" ref="BH19:BH82" si="36">Y9/10.416</f>
        <v>0</v>
      </c>
      <c r="BI19" s="39">
        <f t="shared" si="12"/>
        <v>0</v>
      </c>
      <c r="BJ19" s="39">
        <f t="shared" si="13"/>
        <v>0</v>
      </c>
      <c r="BK19" s="39">
        <f t="shared" si="14"/>
        <v>0</v>
      </c>
      <c r="BL19" s="39">
        <f t="shared" si="15"/>
        <v>0</v>
      </c>
      <c r="BM19" s="39">
        <f t="shared" si="16"/>
        <v>0</v>
      </c>
      <c r="BN19" s="39">
        <f t="shared" si="16"/>
        <v>0</v>
      </c>
      <c r="BO19" s="39">
        <f t="shared" si="16"/>
        <v>0</v>
      </c>
      <c r="BP19" s="39">
        <f t="shared" si="16"/>
        <v>0</v>
      </c>
      <c r="BQ19" s="39">
        <f t="shared" si="17"/>
        <v>0</v>
      </c>
      <c r="BR19" s="39">
        <f t="shared" si="18"/>
        <v>0</v>
      </c>
      <c r="BS19" s="39">
        <f t="shared" si="19"/>
        <v>0</v>
      </c>
      <c r="BT19" s="39">
        <f t="shared" si="20"/>
        <v>0</v>
      </c>
      <c r="BU19" s="39">
        <f t="shared" si="20"/>
        <v>0</v>
      </c>
      <c r="BV19" s="40"/>
      <c r="BW19" s="40"/>
      <c r="BX19" s="39">
        <f t="shared" si="21"/>
        <v>4.4699999999999997E-2</v>
      </c>
      <c r="BY19" s="40"/>
      <c r="BZ19" s="40"/>
      <c r="CA19" s="40"/>
      <c r="CB19" s="39">
        <f t="shared" si="22"/>
        <v>0</v>
      </c>
      <c r="CC19" s="39">
        <f t="shared" si="23"/>
        <v>0</v>
      </c>
      <c r="CD19" s="39">
        <f t="shared" si="24"/>
        <v>0</v>
      </c>
      <c r="CE19" s="39">
        <f t="shared" si="24"/>
        <v>0</v>
      </c>
      <c r="CF19" s="39">
        <f t="shared" si="25"/>
        <v>0</v>
      </c>
      <c r="CG19" s="39">
        <f t="shared" si="26"/>
        <v>0</v>
      </c>
      <c r="CH19" s="39">
        <f t="shared" si="32"/>
        <v>0</v>
      </c>
      <c r="CI19" s="39">
        <f t="shared" si="33"/>
        <v>0</v>
      </c>
      <c r="CJ19" s="39">
        <f>AV19</f>
        <v>5.7285067873303168E-2</v>
      </c>
      <c r="CK19" s="39">
        <f t="shared" si="27"/>
        <v>0</v>
      </c>
      <c r="CL19" s="39">
        <f t="shared" si="28"/>
        <v>0</v>
      </c>
      <c r="CM19" s="39">
        <f t="shared" si="29"/>
        <v>0</v>
      </c>
      <c r="CN19" s="39">
        <f t="shared" si="30"/>
        <v>0</v>
      </c>
      <c r="CO19" s="39">
        <f t="shared" si="31"/>
        <v>0</v>
      </c>
      <c r="CP19" s="39">
        <v>1.75</v>
      </c>
      <c r="CQ19" s="39">
        <f t="shared" si="35"/>
        <v>0.63714218345677198</v>
      </c>
      <c r="CR19" s="40"/>
      <c r="CS19" s="40"/>
      <c r="CT19" s="6"/>
      <c r="CU19" s="6"/>
    </row>
    <row r="20" spans="1:99">
      <c r="A20" s="59">
        <v>1512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39">
        <f t="shared" si="0"/>
        <v>0</v>
      </c>
      <c r="AP20" s="40"/>
      <c r="AQ20" s="40"/>
      <c r="AR20" s="39">
        <f t="shared" si="1"/>
        <v>0</v>
      </c>
      <c r="AS20" s="39">
        <f t="shared" si="2"/>
        <v>0</v>
      </c>
      <c r="AT20" s="39">
        <f t="shared" si="3"/>
        <v>0</v>
      </c>
      <c r="AU20" s="39">
        <f t="shared" si="4"/>
        <v>0</v>
      </c>
      <c r="AV20" s="39">
        <f t="shared" si="5"/>
        <v>0</v>
      </c>
      <c r="AW20" s="39">
        <f t="shared" si="6"/>
        <v>0</v>
      </c>
      <c r="AX20" s="39">
        <f t="shared" si="7"/>
        <v>0</v>
      </c>
      <c r="AY20" s="39">
        <f t="shared" si="8"/>
        <v>0</v>
      </c>
      <c r="AZ20" s="39">
        <f t="shared" si="8"/>
        <v>0</v>
      </c>
      <c r="BA20" s="39">
        <f t="shared" si="8"/>
        <v>0</v>
      </c>
      <c r="BB20" s="39">
        <f t="shared" si="8"/>
        <v>0</v>
      </c>
      <c r="BC20" s="39">
        <f t="shared" si="9"/>
        <v>0</v>
      </c>
      <c r="BD20" s="39">
        <f t="shared" si="10"/>
        <v>0</v>
      </c>
      <c r="BE20" s="39">
        <f t="shared" si="10"/>
        <v>0</v>
      </c>
      <c r="BF20" s="39">
        <f t="shared" si="10"/>
        <v>0</v>
      </c>
      <c r="BG20" s="39">
        <f t="shared" si="11"/>
        <v>0</v>
      </c>
      <c r="BH20" s="39">
        <f t="shared" si="36"/>
        <v>0</v>
      </c>
      <c r="BI20" s="39">
        <f t="shared" si="12"/>
        <v>0</v>
      </c>
      <c r="BJ20" s="39">
        <f t="shared" si="13"/>
        <v>0</v>
      </c>
      <c r="BK20" s="39">
        <f t="shared" si="14"/>
        <v>0</v>
      </c>
      <c r="BL20" s="39">
        <f t="shared" si="15"/>
        <v>0</v>
      </c>
      <c r="BM20" s="39">
        <f t="shared" si="16"/>
        <v>0</v>
      </c>
      <c r="BN20" s="39">
        <f t="shared" si="16"/>
        <v>0</v>
      </c>
      <c r="BO20" s="39">
        <f t="shared" si="16"/>
        <v>0</v>
      </c>
      <c r="BP20" s="39">
        <f t="shared" si="16"/>
        <v>0</v>
      </c>
      <c r="BQ20" s="39">
        <f t="shared" si="17"/>
        <v>0</v>
      </c>
      <c r="BR20" s="39">
        <f t="shared" si="18"/>
        <v>0</v>
      </c>
      <c r="BS20" s="39">
        <f t="shared" si="19"/>
        <v>0</v>
      </c>
      <c r="BT20" s="39">
        <f t="shared" si="20"/>
        <v>0</v>
      </c>
      <c r="BU20" s="39">
        <f t="shared" si="20"/>
        <v>0</v>
      </c>
      <c r="BV20" s="40"/>
      <c r="BW20" s="40"/>
      <c r="BX20" s="39">
        <f t="shared" si="21"/>
        <v>0</v>
      </c>
      <c r="BY20" s="40"/>
      <c r="BZ20" s="40"/>
      <c r="CA20" s="40"/>
      <c r="CB20" s="39">
        <f t="shared" si="22"/>
        <v>0</v>
      </c>
      <c r="CC20" s="39">
        <f t="shared" si="23"/>
        <v>0</v>
      </c>
      <c r="CD20" s="39">
        <f t="shared" si="24"/>
        <v>0</v>
      </c>
      <c r="CE20" s="39">
        <f t="shared" si="24"/>
        <v>0</v>
      </c>
      <c r="CF20" s="39">
        <f t="shared" si="25"/>
        <v>0</v>
      </c>
      <c r="CG20" s="39">
        <f t="shared" si="26"/>
        <v>0</v>
      </c>
      <c r="CH20" s="39">
        <f t="shared" si="32"/>
        <v>0</v>
      </c>
      <c r="CI20" s="39">
        <f t="shared" si="33"/>
        <v>0</v>
      </c>
      <c r="CJ20" s="39">
        <v>0.05</v>
      </c>
      <c r="CK20" s="39">
        <f t="shared" si="27"/>
        <v>0</v>
      </c>
      <c r="CL20" s="39">
        <f t="shared" si="28"/>
        <v>0</v>
      </c>
      <c r="CM20" s="39">
        <f t="shared" si="29"/>
        <v>0</v>
      </c>
      <c r="CN20" s="39">
        <f t="shared" si="30"/>
        <v>0</v>
      </c>
      <c r="CO20" s="39">
        <f t="shared" si="31"/>
        <v>0</v>
      </c>
      <c r="CP20" s="39">
        <v>1.75</v>
      </c>
      <c r="CQ20" s="39">
        <f t="shared" si="35"/>
        <v>0.63714218345677198</v>
      </c>
      <c r="CR20" s="40"/>
      <c r="CS20" s="40"/>
      <c r="CT20" s="6"/>
      <c r="CU20" s="6"/>
    </row>
    <row r="21" spans="1:99">
      <c r="A21" s="59">
        <v>1513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39">
        <f t="shared" si="0"/>
        <v>0</v>
      </c>
      <c r="AP21" s="40"/>
      <c r="AQ21" s="40"/>
      <c r="AR21" s="39">
        <f t="shared" si="1"/>
        <v>0</v>
      </c>
      <c r="AS21" s="39">
        <f t="shared" si="2"/>
        <v>0</v>
      </c>
      <c r="AT21" s="39">
        <f t="shared" si="3"/>
        <v>0</v>
      </c>
      <c r="AU21" s="39">
        <f t="shared" si="4"/>
        <v>0</v>
      </c>
      <c r="AV21" s="39">
        <f t="shared" si="5"/>
        <v>0</v>
      </c>
      <c r="AW21" s="39">
        <f t="shared" si="6"/>
        <v>0</v>
      </c>
      <c r="AX21" s="39">
        <f t="shared" si="7"/>
        <v>0</v>
      </c>
      <c r="AY21" s="39">
        <f t="shared" si="8"/>
        <v>0</v>
      </c>
      <c r="AZ21" s="39">
        <f t="shared" si="8"/>
        <v>0</v>
      </c>
      <c r="BA21" s="39">
        <f t="shared" si="8"/>
        <v>0</v>
      </c>
      <c r="BB21" s="39">
        <f t="shared" si="8"/>
        <v>0</v>
      </c>
      <c r="BC21" s="39">
        <f t="shared" si="9"/>
        <v>0</v>
      </c>
      <c r="BD21" s="39">
        <f t="shared" si="10"/>
        <v>0</v>
      </c>
      <c r="BE21" s="39">
        <f t="shared" si="10"/>
        <v>0</v>
      </c>
      <c r="BF21" s="39">
        <f t="shared" si="10"/>
        <v>0</v>
      </c>
      <c r="BG21" s="39">
        <f t="shared" si="11"/>
        <v>0</v>
      </c>
      <c r="BH21" s="39">
        <f t="shared" si="36"/>
        <v>0</v>
      </c>
      <c r="BI21" s="39">
        <f t="shared" si="12"/>
        <v>0</v>
      </c>
      <c r="BJ21" s="39">
        <f t="shared" si="13"/>
        <v>0</v>
      </c>
      <c r="BK21" s="39">
        <f t="shared" si="14"/>
        <v>0</v>
      </c>
      <c r="BL21" s="39">
        <f t="shared" si="15"/>
        <v>0</v>
      </c>
      <c r="BM21" s="39">
        <f t="shared" si="16"/>
        <v>0</v>
      </c>
      <c r="BN21" s="39">
        <f t="shared" si="16"/>
        <v>0</v>
      </c>
      <c r="BO21" s="39">
        <f t="shared" si="16"/>
        <v>0</v>
      </c>
      <c r="BP21" s="39">
        <f t="shared" si="16"/>
        <v>0</v>
      </c>
      <c r="BQ21" s="39">
        <f t="shared" si="17"/>
        <v>0</v>
      </c>
      <c r="BR21" s="39">
        <f t="shared" si="18"/>
        <v>0</v>
      </c>
      <c r="BS21" s="39">
        <f t="shared" si="19"/>
        <v>0</v>
      </c>
      <c r="BT21" s="39">
        <f t="shared" si="20"/>
        <v>0</v>
      </c>
      <c r="BU21" s="39">
        <f t="shared" si="20"/>
        <v>0</v>
      </c>
      <c r="BV21" s="40"/>
      <c r="BW21" s="40"/>
      <c r="BX21" s="39">
        <f t="shared" si="21"/>
        <v>0</v>
      </c>
      <c r="BY21" s="40"/>
      <c r="BZ21" s="40"/>
      <c r="CA21" s="40"/>
      <c r="CB21" s="39">
        <f t="shared" si="22"/>
        <v>0</v>
      </c>
      <c r="CC21" s="39">
        <f t="shared" si="23"/>
        <v>0</v>
      </c>
      <c r="CD21" s="39">
        <f t="shared" si="24"/>
        <v>0</v>
      </c>
      <c r="CE21" s="39">
        <f t="shared" si="24"/>
        <v>0</v>
      </c>
      <c r="CF21" s="39">
        <f t="shared" si="25"/>
        <v>0</v>
      </c>
      <c r="CG21" s="39">
        <f t="shared" si="26"/>
        <v>0</v>
      </c>
      <c r="CH21" s="39">
        <f t="shared" si="32"/>
        <v>0</v>
      </c>
      <c r="CI21" s="39">
        <f t="shared" si="33"/>
        <v>0</v>
      </c>
      <c r="CJ21" s="39">
        <v>0.05</v>
      </c>
      <c r="CK21" s="39">
        <f t="shared" si="27"/>
        <v>0</v>
      </c>
      <c r="CL21" s="39">
        <f t="shared" si="28"/>
        <v>0</v>
      </c>
      <c r="CM21" s="39">
        <f t="shared" si="29"/>
        <v>0</v>
      </c>
      <c r="CN21" s="39">
        <f t="shared" si="30"/>
        <v>0</v>
      </c>
      <c r="CO21" s="39">
        <f t="shared" si="31"/>
        <v>0</v>
      </c>
      <c r="CP21" s="39">
        <v>1.75</v>
      </c>
      <c r="CQ21" s="39">
        <f t="shared" si="35"/>
        <v>0.63714218345677198</v>
      </c>
      <c r="CR21" s="40"/>
      <c r="CS21" s="40"/>
      <c r="CT21" s="6"/>
      <c r="CU21" s="6"/>
    </row>
    <row r="22" spans="1:99">
      <c r="A22" s="59">
        <v>1514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39">
        <f t="shared" si="0"/>
        <v>0</v>
      </c>
      <c r="AP22" s="40"/>
      <c r="AQ22" s="40"/>
      <c r="AR22" s="39">
        <f t="shared" si="1"/>
        <v>0</v>
      </c>
      <c r="AS22" s="39">
        <f t="shared" si="2"/>
        <v>0</v>
      </c>
      <c r="AT22" s="39">
        <f t="shared" si="3"/>
        <v>0</v>
      </c>
      <c r="AU22" s="39">
        <f t="shared" si="4"/>
        <v>0</v>
      </c>
      <c r="AV22" s="39">
        <f t="shared" si="5"/>
        <v>0</v>
      </c>
      <c r="AW22" s="39">
        <f t="shared" si="6"/>
        <v>0</v>
      </c>
      <c r="AX22" s="39">
        <f t="shared" si="7"/>
        <v>0</v>
      </c>
      <c r="AY22" s="39">
        <f t="shared" si="8"/>
        <v>0</v>
      </c>
      <c r="AZ22" s="39">
        <f t="shared" si="8"/>
        <v>0</v>
      </c>
      <c r="BA22" s="39">
        <f t="shared" si="8"/>
        <v>0</v>
      </c>
      <c r="BB22" s="39">
        <f t="shared" si="8"/>
        <v>0</v>
      </c>
      <c r="BC22" s="39">
        <f t="shared" si="9"/>
        <v>0</v>
      </c>
      <c r="BD22" s="39">
        <f t="shared" si="10"/>
        <v>0</v>
      </c>
      <c r="BE22" s="39">
        <f t="shared" si="10"/>
        <v>0</v>
      </c>
      <c r="BF22" s="39">
        <f t="shared" si="10"/>
        <v>0</v>
      </c>
      <c r="BG22" s="39">
        <f t="shared" si="11"/>
        <v>0</v>
      </c>
      <c r="BH22" s="39">
        <f t="shared" si="36"/>
        <v>0</v>
      </c>
      <c r="BI22" s="39">
        <f t="shared" si="12"/>
        <v>0</v>
      </c>
      <c r="BJ22" s="39">
        <f t="shared" si="13"/>
        <v>0</v>
      </c>
      <c r="BK22" s="39">
        <f t="shared" si="14"/>
        <v>0</v>
      </c>
      <c r="BL22" s="39">
        <f t="shared" si="15"/>
        <v>0</v>
      </c>
      <c r="BM22" s="39">
        <f t="shared" si="16"/>
        <v>0</v>
      </c>
      <c r="BN22" s="39">
        <f t="shared" si="16"/>
        <v>0</v>
      </c>
      <c r="BO22" s="39">
        <f t="shared" si="16"/>
        <v>0</v>
      </c>
      <c r="BP22" s="39">
        <f t="shared" si="16"/>
        <v>0</v>
      </c>
      <c r="BQ22" s="39">
        <f t="shared" si="17"/>
        <v>0</v>
      </c>
      <c r="BR22" s="39">
        <f t="shared" si="18"/>
        <v>0</v>
      </c>
      <c r="BS22" s="39">
        <f t="shared" si="19"/>
        <v>0</v>
      </c>
      <c r="BT22" s="39">
        <f t="shared" si="20"/>
        <v>0</v>
      </c>
      <c r="BU22" s="39">
        <f t="shared" si="20"/>
        <v>0</v>
      </c>
      <c r="BV22" s="40"/>
      <c r="BW22" s="40"/>
      <c r="BX22" s="39">
        <f t="shared" si="21"/>
        <v>0</v>
      </c>
      <c r="BY22" s="40"/>
      <c r="BZ22" s="40"/>
      <c r="CA22" s="40"/>
      <c r="CB22" s="39">
        <f t="shared" si="22"/>
        <v>0</v>
      </c>
      <c r="CC22" s="39">
        <f t="shared" si="23"/>
        <v>0</v>
      </c>
      <c r="CD22" s="39">
        <f t="shared" si="24"/>
        <v>0</v>
      </c>
      <c r="CE22" s="39">
        <f t="shared" si="24"/>
        <v>0</v>
      </c>
      <c r="CF22" s="39">
        <f t="shared" si="25"/>
        <v>0</v>
      </c>
      <c r="CG22" s="39">
        <f t="shared" si="26"/>
        <v>0</v>
      </c>
      <c r="CH22" s="39">
        <f t="shared" si="32"/>
        <v>0</v>
      </c>
      <c r="CI22" s="39">
        <f t="shared" si="33"/>
        <v>0</v>
      </c>
      <c r="CJ22" s="39">
        <v>0.05</v>
      </c>
      <c r="CK22" s="39">
        <f t="shared" si="27"/>
        <v>0</v>
      </c>
      <c r="CL22" s="39">
        <f t="shared" si="28"/>
        <v>0</v>
      </c>
      <c r="CM22" s="39">
        <f t="shared" si="29"/>
        <v>0</v>
      </c>
      <c r="CN22" s="39">
        <f t="shared" si="30"/>
        <v>0</v>
      </c>
      <c r="CO22" s="39">
        <f t="shared" si="31"/>
        <v>0</v>
      </c>
      <c r="CP22" s="39">
        <v>1.75</v>
      </c>
      <c r="CQ22" s="39">
        <f t="shared" si="35"/>
        <v>0.63714218345677198</v>
      </c>
      <c r="CR22" s="40"/>
      <c r="CS22" s="40"/>
      <c r="CT22" s="6"/>
      <c r="CU22" s="6"/>
    </row>
    <row r="23" spans="1:99">
      <c r="A23" s="59">
        <v>1515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39">
        <f t="shared" si="0"/>
        <v>0</v>
      </c>
      <c r="AP23" s="40"/>
      <c r="AQ23" s="40"/>
      <c r="AR23" s="39">
        <f t="shared" si="1"/>
        <v>0</v>
      </c>
      <c r="AS23" s="39">
        <f t="shared" si="2"/>
        <v>0</v>
      </c>
      <c r="AT23" s="39">
        <f t="shared" si="3"/>
        <v>0</v>
      </c>
      <c r="AU23" s="39">
        <f t="shared" si="4"/>
        <v>0</v>
      </c>
      <c r="AV23" s="39">
        <f t="shared" si="5"/>
        <v>0</v>
      </c>
      <c r="AW23" s="39">
        <f t="shared" si="6"/>
        <v>0</v>
      </c>
      <c r="AX23" s="39">
        <f t="shared" si="7"/>
        <v>0</v>
      </c>
      <c r="AY23" s="39">
        <f t="shared" si="8"/>
        <v>0</v>
      </c>
      <c r="AZ23" s="39">
        <f t="shared" si="8"/>
        <v>0</v>
      </c>
      <c r="BA23" s="39">
        <f t="shared" si="8"/>
        <v>0</v>
      </c>
      <c r="BB23" s="39">
        <f t="shared" si="8"/>
        <v>0</v>
      </c>
      <c r="BC23" s="39">
        <f t="shared" si="9"/>
        <v>0</v>
      </c>
      <c r="BD23" s="39">
        <f t="shared" si="10"/>
        <v>0</v>
      </c>
      <c r="BE23" s="39">
        <f t="shared" si="10"/>
        <v>0</v>
      </c>
      <c r="BF23" s="39">
        <f t="shared" si="10"/>
        <v>0</v>
      </c>
      <c r="BG23" s="39">
        <f t="shared" si="11"/>
        <v>0</v>
      </c>
      <c r="BH23" s="39">
        <f t="shared" si="36"/>
        <v>0</v>
      </c>
      <c r="BI23" s="39">
        <f t="shared" si="12"/>
        <v>0</v>
      </c>
      <c r="BJ23" s="39">
        <f t="shared" si="13"/>
        <v>0</v>
      </c>
      <c r="BK23" s="39">
        <f t="shared" si="14"/>
        <v>0</v>
      </c>
      <c r="BL23" s="39">
        <f t="shared" si="15"/>
        <v>0</v>
      </c>
      <c r="BM23" s="39">
        <f t="shared" si="16"/>
        <v>0</v>
      </c>
      <c r="BN23" s="39">
        <f t="shared" si="16"/>
        <v>0</v>
      </c>
      <c r="BO23" s="39">
        <f t="shared" si="16"/>
        <v>0</v>
      </c>
      <c r="BP23" s="39">
        <f t="shared" si="16"/>
        <v>0</v>
      </c>
      <c r="BQ23" s="39">
        <f t="shared" si="17"/>
        <v>0</v>
      </c>
      <c r="BR23" s="39">
        <f t="shared" si="18"/>
        <v>0</v>
      </c>
      <c r="BS23" s="39">
        <f t="shared" si="19"/>
        <v>0</v>
      </c>
      <c r="BT23" s="39">
        <f t="shared" si="20"/>
        <v>0</v>
      </c>
      <c r="BU23" s="39">
        <f t="shared" si="20"/>
        <v>0</v>
      </c>
      <c r="BV23" s="40"/>
      <c r="BW23" s="40"/>
      <c r="BX23" s="39">
        <f t="shared" si="21"/>
        <v>0</v>
      </c>
      <c r="BY23" s="40"/>
      <c r="BZ23" s="40"/>
      <c r="CA23" s="40"/>
      <c r="CB23" s="39">
        <f t="shared" si="22"/>
        <v>0</v>
      </c>
      <c r="CC23" s="39">
        <f t="shared" si="23"/>
        <v>0</v>
      </c>
      <c r="CD23" s="39">
        <f t="shared" si="24"/>
        <v>0</v>
      </c>
      <c r="CE23" s="39">
        <f t="shared" si="24"/>
        <v>0</v>
      </c>
      <c r="CF23" s="39">
        <f t="shared" si="25"/>
        <v>0</v>
      </c>
      <c r="CG23" s="39">
        <f t="shared" si="26"/>
        <v>0</v>
      </c>
      <c r="CH23" s="39">
        <f t="shared" si="32"/>
        <v>0</v>
      </c>
      <c r="CI23" s="39">
        <f t="shared" si="33"/>
        <v>0</v>
      </c>
      <c r="CJ23" s="39">
        <v>0.05</v>
      </c>
      <c r="CK23" s="39">
        <f t="shared" si="27"/>
        <v>0</v>
      </c>
      <c r="CL23" s="39">
        <f t="shared" si="28"/>
        <v>0</v>
      </c>
      <c r="CM23" s="39">
        <f t="shared" si="29"/>
        <v>0</v>
      </c>
      <c r="CN23" s="39">
        <f t="shared" si="30"/>
        <v>0</v>
      </c>
      <c r="CO23" s="39">
        <f t="shared" si="31"/>
        <v>0</v>
      </c>
      <c r="CP23" s="39">
        <v>1.75</v>
      </c>
      <c r="CQ23" s="39">
        <f t="shared" si="35"/>
        <v>0.63714218345677198</v>
      </c>
      <c r="CR23" s="40"/>
      <c r="CS23" s="40"/>
      <c r="CT23" s="6"/>
      <c r="CU23" s="6"/>
    </row>
    <row r="24" spans="1:99">
      <c r="A24" s="59">
        <v>1516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30">
        <v>10.65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39">
        <f t="shared" si="0"/>
        <v>0</v>
      </c>
      <c r="AP24" s="40"/>
      <c r="AQ24" s="40"/>
      <c r="AR24" s="39">
        <f t="shared" si="1"/>
        <v>0</v>
      </c>
      <c r="AS24" s="39">
        <f t="shared" si="2"/>
        <v>0</v>
      </c>
      <c r="AT24" s="39">
        <f t="shared" si="3"/>
        <v>0</v>
      </c>
      <c r="AU24" s="39">
        <f t="shared" si="4"/>
        <v>0</v>
      </c>
      <c r="AV24" s="39">
        <f t="shared" si="5"/>
        <v>4.8190045248868781E-2</v>
      </c>
      <c r="AW24" s="39">
        <f t="shared" si="6"/>
        <v>0</v>
      </c>
      <c r="AX24" s="39">
        <f t="shared" si="7"/>
        <v>0</v>
      </c>
      <c r="AY24" s="39">
        <f t="shared" si="8"/>
        <v>0</v>
      </c>
      <c r="AZ24" s="39">
        <f t="shared" si="8"/>
        <v>0</v>
      </c>
      <c r="BA24" s="39">
        <f t="shared" si="8"/>
        <v>0</v>
      </c>
      <c r="BB24" s="39">
        <f t="shared" si="8"/>
        <v>0</v>
      </c>
      <c r="BC24" s="39">
        <f t="shared" si="9"/>
        <v>0</v>
      </c>
      <c r="BD24" s="39">
        <f t="shared" si="10"/>
        <v>0</v>
      </c>
      <c r="BE24" s="39">
        <f t="shared" si="10"/>
        <v>0</v>
      </c>
      <c r="BF24" s="39">
        <f t="shared" si="10"/>
        <v>0</v>
      </c>
      <c r="BG24" s="39">
        <f t="shared" si="11"/>
        <v>0</v>
      </c>
      <c r="BH24" s="39">
        <f t="shared" si="36"/>
        <v>0</v>
      </c>
      <c r="BI24" s="39">
        <f t="shared" si="12"/>
        <v>0</v>
      </c>
      <c r="BJ24" s="39">
        <f t="shared" si="13"/>
        <v>0</v>
      </c>
      <c r="BK24" s="39">
        <f t="shared" si="14"/>
        <v>0</v>
      </c>
      <c r="BL24" s="39">
        <f t="shared" si="15"/>
        <v>0</v>
      </c>
      <c r="BM24" s="39">
        <f t="shared" si="16"/>
        <v>0</v>
      </c>
      <c r="BN24" s="39">
        <f t="shared" si="16"/>
        <v>0</v>
      </c>
      <c r="BO24" s="39">
        <f t="shared" si="16"/>
        <v>0</v>
      </c>
      <c r="BP24" s="39">
        <f t="shared" si="16"/>
        <v>0</v>
      </c>
      <c r="BQ24" s="39">
        <f t="shared" si="17"/>
        <v>0</v>
      </c>
      <c r="BR24" s="39">
        <f t="shared" si="18"/>
        <v>0</v>
      </c>
      <c r="BS24" s="39">
        <f t="shared" si="19"/>
        <v>0</v>
      </c>
      <c r="BT24" s="39">
        <f t="shared" si="20"/>
        <v>0</v>
      </c>
      <c r="BU24" s="39">
        <f t="shared" si="20"/>
        <v>0</v>
      </c>
      <c r="BV24" s="40"/>
      <c r="BW24" s="40"/>
      <c r="BX24" s="39">
        <f t="shared" si="21"/>
        <v>0</v>
      </c>
      <c r="BY24" s="40"/>
      <c r="BZ24" s="40"/>
      <c r="CA24" s="40"/>
      <c r="CB24" s="39">
        <f t="shared" si="22"/>
        <v>0</v>
      </c>
      <c r="CC24" s="39">
        <f t="shared" si="23"/>
        <v>0</v>
      </c>
      <c r="CD24" s="39">
        <f t="shared" si="24"/>
        <v>0</v>
      </c>
      <c r="CE24" s="39">
        <f t="shared" si="24"/>
        <v>0</v>
      </c>
      <c r="CF24" s="39">
        <f t="shared" si="25"/>
        <v>0</v>
      </c>
      <c r="CG24" s="39">
        <f t="shared" si="26"/>
        <v>0</v>
      </c>
      <c r="CH24" s="39">
        <f t="shared" si="32"/>
        <v>0</v>
      </c>
      <c r="CI24" s="39">
        <f t="shared" si="33"/>
        <v>0</v>
      </c>
      <c r="CJ24" s="39">
        <f>AV24</f>
        <v>4.8190045248868781E-2</v>
      </c>
      <c r="CK24" s="39">
        <f t="shared" si="27"/>
        <v>0</v>
      </c>
      <c r="CL24" s="39">
        <f t="shared" si="28"/>
        <v>0</v>
      </c>
      <c r="CM24" s="39">
        <f t="shared" si="29"/>
        <v>0</v>
      </c>
      <c r="CN24" s="39">
        <f t="shared" si="30"/>
        <v>0</v>
      </c>
      <c r="CO24" s="39">
        <f t="shared" si="31"/>
        <v>0</v>
      </c>
      <c r="CP24" s="39">
        <v>1.75</v>
      </c>
      <c r="CQ24" s="39">
        <f t="shared" si="35"/>
        <v>0.63714218345677198</v>
      </c>
      <c r="CR24" s="40"/>
      <c r="CS24" s="40"/>
      <c r="CT24" s="6"/>
      <c r="CU24" s="6"/>
    </row>
    <row r="25" spans="1:99">
      <c r="A25" s="59">
        <v>1517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30">
        <v>78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39">
        <f t="shared" si="0"/>
        <v>0</v>
      </c>
      <c r="AP25" s="40"/>
      <c r="AQ25" s="40"/>
      <c r="AR25" s="39">
        <f t="shared" si="1"/>
        <v>0</v>
      </c>
      <c r="AS25" s="39">
        <f t="shared" si="2"/>
        <v>0</v>
      </c>
      <c r="AT25" s="39">
        <f t="shared" si="3"/>
        <v>0</v>
      </c>
      <c r="AU25" s="39">
        <f t="shared" si="4"/>
        <v>0</v>
      </c>
      <c r="AV25" s="39">
        <f t="shared" si="5"/>
        <v>0</v>
      </c>
      <c r="AW25" s="39">
        <f t="shared" si="6"/>
        <v>0</v>
      </c>
      <c r="AX25" s="39">
        <f t="shared" si="7"/>
        <v>0</v>
      </c>
      <c r="AY25" s="39">
        <f t="shared" si="8"/>
        <v>0</v>
      </c>
      <c r="AZ25" s="39">
        <f t="shared" si="8"/>
        <v>0</v>
      </c>
      <c r="BA25" s="39">
        <f t="shared" si="8"/>
        <v>0</v>
      </c>
      <c r="BB25" s="39">
        <f t="shared" si="8"/>
        <v>0</v>
      </c>
      <c r="BC25" s="39">
        <f t="shared" si="9"/>
        <v>0</v>
      </c>
      <c r="BD25" s="39">
        <f t="shared" si="10"/>
        <v>0</v>
      </c>
      <c r="BE25" s="39">
        <f t="shared" si="10"/>
        <v>0</v>
      </c>
      <c r="BF25" s="39">
        <f t="shared" si="10"/>
        <v>0</v>
      </c>
      <c r="BG25" s="39">
        <f t="shared" si="11"/>
        <v>0</v>
      </c>
      <c r="BH25" s="39">
        <f t="shared" si="36"/>
        <v>0</v>
      </c>
      <c r="BI25" s="39">
        <f t="shared" si="12"/>
        <v>0</v>
      </c>
      <c r="BJ25" s="39">
        <f t="shared" si="13"/>
        <v>0</v>
      </c>
      <c r="BK25" s="39">
        <f t="shared" si="14"/>
        <v>7.8E-2</v>
      </c>
      <c r="BL25" s="39">
        <f t="shared" si="15"/>
        <v>0</v>
      </c>
      <c r="BM25" s="39">
        <f t="shared" si="16"/>
        <v>0</v>
      </c>
      <c r="BN25" s="39">
        <f t="shared" si="16"/>
        <v>0</v>
      </c>
      <c r="BO25" s="39">
        <f t="shared" si="16"/>
        <v>0</v>
      </c>
      <c r="BP25" s="39">
        <f t="shared" si="16"/>
        <v>0</v>
      </c>
      <c r="BQ25" s="39">
        <f t="shared" si="17"/>
        <v>0</v>
      </c>
      <c r="BR25" s="39">
        <f t="shared" si="18"/>
        <v>0</v>
      </c>
      <c r="BS25" s="39">
        <f t="shared" si="19"/>
        <v>0</v>
      </c>
      <c r="BT25" s="39">
        <f t="shared" si="20"/>
        <v>0</v>
      </c>
      <c r="BU25" s="39">
        <f t="shared" si="20"/>
        <v>0</v>
      </c>
      <c r="BV25" s="40"/>
      <c r="BW25" s="40"/>
      <c r="BX25" s="39">
        <f t="shared" si="21"/>
        <v>0</v>
      </c>
      <c r="BY25" s="40"/>
      <c r="BZ25" s="40"/>
      <c r="CA25" s="40"/>
      <c r="CB25" s="39">
        <f t="shared" si="22"/>
        <v>0</v>
      </c>
      <c r="CC25" s="39">
        <f t="shared" si="23"/>
        <v>0</v>
      </c>
      <c r="CD25" s="39">
        <f t="shared" si="24"/>
        <v>0</v>
      </c>
      <c r="CE25" s="39">
        <f t="shared" si="24"/>
        <v>0</v>
      </c>
      <c r="CF25" s="39">
        <f t="shared" si="25"/>
        <v>0</v>
      </c>
      <c r="CG25" s="39">
        <f t="shared" si="26"/>
        <v>7.8E-2</v>
      </c>
      <c r="CH25" s="39">
        <f t="shared" si="32"/>
        <v>0</v>
      </c>
      <c r="CI25" s="39">
        <f t="shared" si="33"/>
        <v>0</v>
      </c>
      <c r="CJ25" s="39">
        <v>0.05</v>
      </c>
      <c r="CK25" s="39">
        <f t="shared" si="27"/>
        <v>0</v>
      </c>
      <c r="CL25" s="39">
        <f t="shared" si="28"/>
        <v>0</v>
      </c>
      <c r="CM25" s="39">
        <f t="shared" si="29"/>
        <v>0</v>
      </c>
      <c r="CN25" s="39">
        <f t="shared" si="30"/>
        <v>0</v>
      </c>
      <c r="CO25" s="39">
        <f t="shared" si="31"/>
        <v>0</v>
      </c>
      <c r="CP25" s="39">
        <v>1.75</v>
      </c>
      <c r="CQ25" s="39">
        <f t="shared" si="35"/>
        <v>0.63714218345677198</v>
      </c>
      <c r="CR25" s="40"/>
      <c r="CS25" s="40"/>
      <c r="CT25" s="6"/>
      <c r="CU25" s="6"/>
    </row>
    <row r="26" spans="1:99">
      <c r="A26" s="59">
        <v>1518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30">
        <v>73.7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39">
        <f t="shared" si="0"/>
        <v>0</v>
      </c>
      <c r="AP26" s="40"/>
      <c r="AQ26" s="40"/>
      <c r="AR26" s="39">
        <f t="shared" si="1"/>
        <v>0</v>
      </c>
      <c r="AS26" s="39">
        <f t="shared" si="2"/>
        <v>0</v>
      </c>
      <c r="AT26" s="39">
        <f t="shared" si="3"/>
        <v>0</v>
      </c>
      <c r="AU26" s="39">
        <f t="shared" si="4"/>
        <v>0</v>
      </c>
      <c r="AV26" s="39">
        <f t="shared" si="5"/>
        <v>0</v>
      </c>
      <c r="AW26" s="39">
        <f t="shared" si="6"/>
        <v>0</v>
      </c>
      <c r="AX26" s="39">
        <f t="shared" si="7"/>
        <v>0</v>
      </c>
      <c r="AY26" s="39">
        <f t="shared" si="8"/>
        <v>0</v>
      </c>
      <c r="AZ26" s="39">
        <f t="shared" si="8"/>
        <v>0</v>
      </c>
      <c r="BA26" s="39">
        <f t="shared" si="8"/>
        <v>0</v>
      </c>
      <c r="BB26" s="39">
        <f t="shared" si="8"/>
        <v>0</v>
      </c>
      <c r="BC26" s="39">
        <f t="shared" si="9"/>
        <v>0</v>
      </c>
      <c r="BD26" s="39">
        <f t="shared" si="10"/>
        <v>0</v>
      </c>
      <c r="BE26" s="39">
        <f t="shared" si="10"/>
        <v>0</v>
      </c>
      <c r="BF26" s="39">
        <f t="shared" si="10"/>
        <v>0</v>
      </c>
      <c r="BG26" s="39">
        <f t="shared" si="11"/>
        <v>0</v>
      </c>
      <c r="BH26" s="39">
        <f t="shared" si="36"/>
        <v>0</v>
      </c>
      <c r="BI26" s="39">
        <f t="shared" si="12"/>
        <v>0</v>
      </c>
      <c r="BJ26" s="39">
        <f t="shared" si="13"/>
        <v>0</v>
      </c>
      <c r="BK26" s="39">
        <f t="shared" si="14"/>
        <v>7.3700000000000002E-2</v>
      </c>
      <c r="BL26" s="39">
        <f t="shared" si="15"/>
        <v>0</v>
      </c>
      <c r="BM26" s="39">
        <f t="shared" si="16"/>
        <v>0</v>
      </c>
      <c r="BN26" s="39">
        <f t="shared" si="16"/>
        <v>0</v>
      </c>
      <c r="BO26" s="39">
        <f t="shared" si="16"/>
        <v>0</v>
      </c>
      <c r="BP26" s="39">
        <f t="shared" si="16"/>
        <v>0</v>
      </c>
      <c r="BQ26" s="39">
        <f t="shared" si="17"/>
        <v>0</v>
      </c>
      <c r="BR26" s="39">
        <f t="shared" si="18"/>
        <v>0</v>
      </c>
      <c r="BS26" s="39">
        <f t="shared" si="19"/>
        <v>0</v>
      </c>
      <c r="BT26" s="39">
        <f t="shared" si="20"/>
        <v>0</v>
      </c>
      <c r="BU26" s="39">
        <f t="shared" si="20"/>
        <v>0</v>
      </c>
      <c r="BV26" s="40"/>
      <c r="BW26" s="40"/>
      <c r="BX26" s="39">
        <f t="shared" si="21"/>
        <v>0</v>
      </c>
      <c r="BY26" s="40"/>
      <c r="BZ26" s="40"/>
      <c r="CA26" s="40"/>
      <c r="CB26" s="39">
        <f t="shared" si="22"/>
        <v>0</v>
      </c>
      <c r="CC26" s="39">
        <f t="shared" si="23"/>
        <v>0</v>
      </c>
      <c r="CD26" s="39">
        <f t="shared" si="24"/>
        <v>0</v>
      </c>
      <c r="CE26" s="39">
        <f t="shared" si="24"/>
        <v>0</v>
      </c>
      <c r="CF26" s="39">
        <f t="shared" si="25"/>
        <v>0</v>
      </c>
      <c r="CG26" s="39">
        <f t="shared" si="26"/>
        <v>7.3700000000000002E-2</v>
      </c>
      <c r="CH26" s="39">
        <f t="shared" si="32"/>
        <v>0</v>
      </c>
      <c r="CI26" s="39">
        <f t="shared" si="33"/>
        <v>0</v>
      </c>
      <c r="CJ26" s="39">
        <v>0.06</v>
      </c>
      <c r="CK26" s="39">
        <f t="shared" si="27"/>
        <v>0</v>
      </c>
      <c r="CL26" s="39">
        <f t="shared" si="28"/>
        <v>0</v>
      </c>
      <c r="CM26" s="39">
        <f t="shared" si="29"/>
        <v>0</v>
      </c>
      <c r="CN26" s="39">
        <f t="shared" si="30"/>
        <v>0</v>
      </c>
      <c r="CO26" s="39">
        <f t="shared" si="31"/>
        <v>0</v>
      </c>
      <c r="CP26" s="39">
        <v>1.75</v>
      </c>
      <c r="CQ26" s="39">
        <f t="shared" si="35"/>
        <v>0.63714218345677198</v>
      </c>
      <c r="CR26" s="40"/>
      <c r="CS26" s="40"/>
      <c r="CT26" s="6"/>
      <c r="CU26" s="6"/>
    </row>
    <row r="27" spans="1:99">
      <c r="A27" s="59">
        <v>1519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9">
        <f t="shared" si="0"/>
        <v>0</v>
      </c>
      <c r="AP27" s="40"/>
      <c r="AQ27" s="40"/>
      <c r="AR27" s="39">
        <f t="shared" si="1"/>
        <v>0</v>
      </c>
      <c r="AS27" s="39">
        <f t="shared" si="2"/>
        <v>0</v>
      </c>
      <c r="AT27" s="39">
        <f t="shared" si="3"/>
        <v>0</v>
      </c>
      <c r="AU27" s="39">
        <f t="shared" si="4"/>
        <v>0</v>
      </c>
      <c r="AV27" s="39">
        <f t="shared" si="5"/>
        <v>0</v>
      </c>
      <c r="AW27" s="39">
        <f t="shared" si="6"/>
        <v>0</v>
      </c>
      <c r="AX27" s="39">
        <f t="shared" si="7"/>
        <v>0</v>
      </c>
      <c r="AY27" s="39">
        <f t="shared" si="8"/>
        <v>0</v>
      </c>
      <c r="AZ27" s="39">
        <f t="shared" si="8"/>
        <v>0</v>
      </c>
      <c r="BA27" s="39">
        <f t="shared" si="8"/>
        <v>0</v>
      </c>
      <c r="BB27" s="39">
        <f t="shared" si="8"/>
        <v>0</v>
      </c>
      <c r="BC27" s="39">
        <f t="shared" si="9"/>
        <v>0</v>
      </c>
      <c r="BD27" s="39">
        <f t="shared" si="10"/>
        <v>0</v>
      </c>
      <c r="BE27" s="39">
        <f t="shared" si="10"/>
        <v>0</v>
      </c>
      <c r="BF27" s="39">
        <f t="shared" si="10"/>
        <v>0</v>
      </c>
      <c r="BG27" s="39">
        <f t="shared" si="11"/>
        <v>0</v>
      </c>
      <c r="BH27" s="39">
        <f t="shared" si="36"/>
        <v>0</v>
      </c>
      <c r="BI27" s="39">
        <f t="shared" si="12"/>
        <v>0</v>
      </c>
      <c r="BJ27" s="39">
        <f t="shared" si="13"/>
        <v>0</v>
      </c>
      <c r="BK27" s="39">
        <f t="shared" si="14"/>
        <v>0</v>
      </c>
      <c r="BL27" s="39">
        <f t="shared" si="15"/>
        <v>0</v>
      </c>
      <c r="BM27" s="39">
        <f t="shared" si="16"/>
        <v>0</v>
      </c>
      <c r="BN27" s="39">
        <f t="shared" si="16"/>
        <v>0</v>
      </c>
      <c r="BO27" s="39">
        <f t="shared" si="16"/>
        <v>0</v>
      </c>
      <c r="BP27" s="39">
        <f t="shared" si="16"/>
        <v>0</v>
      </c>
      <c r="BQ27" s="39">
        <f t="shared" si="17"/>
        <v>0</v>
      </c>
      <c r="BR27" s="39">
        <f t="shared" si="18"/>
        <v>0</v>
      </c>
      <c r="BS27" s="39">
        <f t="shared" si="19"/>
        <v>0</v>
      </c>
      <c r="BT27" s="39">
        <f t="shared" si="20"/>
        <v>0</v>
      </c>
      <c r="BU27" s="39">
        <f t="shared" si="20"/>
        <v>0</v>
      </c>
      <c r="BV27" s="40"/>
      <c r="BW27" s="40"/>
      <c r="BX27" s="39">
        <f t="shared" si="21"/>
        <v>0</v>
      </c>
      <c r="BY27" s="40"/>
      <c r="BZ27" s="40"/>
      <c r="CA27" s="40"/>
      <c r="CB27" s="39">
        <f t="shared" si="22"/>
        <v>0</v>
      </c>
      <c r="CC27" s="39">
        <f t="shared" si="23"/>
        <v>0</v>
      </c>
      <c r="CD27" s="39">
        <f t="shared" si="24"/>
        <v>0</v>
      </c>
      <c r="CE27" s="39">
        <f t="shared" si="24"/>
        <v>0</v>
      </c>
      <c r="CF27" s="39">
        <f t="shared" si="25"/>
        <v>0</v>
      </c>
      <c r="CG27" s="39">
        <f t="shared" si="26"/>
        <v>0</v>
      </c>
      <c r="CH27" s="39">
        <f t="shared" si="32"/>
        <v>0</v>
      </c>
      <c r="CI27" s="39">
        <f t="shared" si="33"/>
        <v>0</v>
      </c>
      <c r="CJ27" s="39">
        <v>0.06</v>
      </c>
      <c r="CK27" s="39">
        <f t="shared" si="27"/>
        <v>0</v>
      </c>
      <c r="CL27" s="39">
        <f t="shared" si="28"/>
        <v>0</v>
      </c>
      <c r="CM27" s="39">
        <f t="shared" si="29"/>
        <v>0</v>
      </c>
      <c r="CN27" s="39">
        <f t="shared" si="30"/>
        <v>0</v>
      </c>
      <c r="CO27" s="39">
        <f t="shared" si="31"/>
        <v>0</v>
      </c>
      <c r="CP27" s="39">
        <v>1.75</v>
      </c>
      <c r="CQ27" s="39">
        <f t="shared" si="35"/>
        <v>0.63714218345677198</v>
      </c>
      <c r="CR27" s="40"/>
      <c r="CS27" s="40"/>
      <c r="CT27" s="6"/>
      <c r="CU27" s="6"/>
    </row>
    <row r="28" spans="1:99">
      <c r="A28" s="59">
        <v>1520</v>
      </c>
      <c r="B28" s="6"/>
      <c r="C28" s="30">
        <v>213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30">
        <v>83.7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39">
        <f t="shared" si="0"/>
        <v>0</v>
      </c>
      <c r="AP28" s="40"/>
      <c r="AQ28" s="39">
        <f>C28/3000</f>
        <v>7.0999999999999994E-2</v>
      </c>
      <c r="AR28" s="39">
        <f t="shared" si="1"/>
        <v>0</v>
      </c>
      <c r="AS28" s="39">
        <f t="shared" si="2"/>
        <v>0</v>
      </c>
      <c r="AT28" s="39">
        <f t="shared" si="3"/>
        <v>0</v>
      </c>
      <c r="AU28" s="39">
        <f t="shared" si="4"/>
        <v>0</v>
      </c>
      <c r="AV28" s="39">
        <f t="shared" si="5"/>
        <v>0</v>
      </c>
      <c r="AW28" s="39">
        <f t="shared" si="6"/>
        <v>0</v>
      </c>
      <c r="AX28" s="39">
        <f t="shared" si="7"/>
        <v>0</v>
      </c>
      <c r="AY28" s="39">
        <f t="shared" si="8"/>
        <v>0</v>
      </c>
      <c r="AZ28" s="39">
        <f t="shared" si="8"/>
        <v>0</v>
      </c>
      <c r="BA28" s="39">
        <f t="shared" si="8"/>
        <v>0</v>
      </c>
      <c r="BB28" s="39">
        <f t="shared" si="8"/>
        <v>0</v>
      </c>
      <c r="BC28" s="39">
        <f t="shared" si="9"/>
        <v>0</v>
      </c>
      <c r="BD28" s="39">
        <f t="shared" si="10"/>
        <v>0</v>
      </c>
      <c r="BE28" s="39">
        <f t="shared" si="10"/>
        <v>0</v>
      </c>
      <c r="BF28" s="39">
        <f t="shared" si="10"/>
        <v>0</v>
      </c>
      <c r="BG28" s="39">
        <f t="shared" si="11"/>
        <v>0</v>
      </c>
      <c r="BH28" s="39">
        <f t="shared" si="36"/>
        <v>0</v>
      </c>
      <c r="BI28" s="39">
        <f t="shared" si="12"/>
        <v>0</v>
      </c>
      <c r="BJ28" s="39">
        <f t="shared" si="13"/>
        <v>0</v>
      </c>
      <c r="BK28" s="39">
        <f t="shared" si="14"/>
        <v>8.3699999999999997E-2</v>
      </c>
      <c r="BL28" s="39">
        <f t="shared" si="15"/>
        <v>0</v>
      </c>
      <c r="BM28" s="39">
        <f t="shared" si="16"/>
        <v>0</v>
      </c>
      <c r="BN28" s="39">
        <f t="shared" si="16"/>
        <v>0</v>
      </c>
      <c r="BO28" s="39">
        <f t="shared" si="16"/>
        <v>0</v>
      </c>
      <c r="BP28" s="39">
        <f t="shared" si="16"/>
        <v>0</v>
      </c>
      <c r="BQ28" s="39">
        <f t="shared" si="17"/>
        <v>0</v>
      </c>
      <c r="BR28" s="39">
        <f t="shared" si="18"/>
        <v>0</v>
      </c>
      <c r="BS28" s="39">
        <f t="shared" si="19"/>
        <v>0</v>
      </c>
      <c r="BT28" s="39">
        <f t="shared" si="20"/>
        <v>0</v>
      </c>
      <c r="BU28" s="39">
        <f t="shared" si="20"/>
        <v>0</v>
      </c>
      <c r="BV28" s="40"/>
      <c r="BW28" s="40"/>
      <c r="BX28" s="39">
        <f t="shared" si="21"/>
        <v>7.0999999999999994E-2</v>
      </c>
      <c r="BY28" s="40"/>
      <c r="BZ28" s="40"/>
      <c r="CA28" s="40"/>
      <c r="CB28" s="39">
        <f t="shared" si="22"/>
        <v>0</v>
      </c>
      <c r="CC28" s="39">
        <f t="shared" si="23"/>
        <v>0</v>
      </c>
      <c r="CD28" s="39">
        <f t="shared" si="24"/>
        <v>0</v>
      </c>
      <c r="CE28" s="39">
        <f t="shared" si="24"/>
        <v>0</v>
      </c>
      <c r="CF28" s="39">
        <f t="shared" si="25"/>
        <v>0</v>
      </c>
      <c r="CG28" s="39">
        <f t="shared" si="26"/>
        <v>8.3699999999999997E-2</v>
      </c>
      <c r="CH28" s="39">
        <f t="shared" si="32"/>
        <v>0</v>
      </c>
      <c r="CI28" s="39">
        <f t="shared" si="33"/>
        <v>0</v>
      </c>
      <c r="CJ28" s="39">
        <v>0.06</v>
      </c>
      <c r="CK28" s="39">
        <f t="shared" si="27"/>
        <v>0</v>
      </c>
      <c r="CL28" s="39">
        <f t="shared" si="28"/>
        <v>0</v>
      </c>
      <c r="CM28" s="39">
        <f t="shared" si="29"/>
        <v>0</v>
      </c>
      <c r="CN28" s="39">
        <f t="shared" si="30"/>
        <v>0</v>
      </c>
      <c r="CO28" s="39">
        <f t="shared" si="31"/>
        <v>0</v>
      </c>
      <c r="CP28" s="39">
        <v>1.75</v>
      </c>
      <c r="CQ28" s="39">
        <f t="shared" si="35"/>
        <v>0.63714218345677198</v>
      </c>
      <c r="CR28" s="40"/>
      <c r="CS28" s="40"/>
      <c r="CT28" s="6"/>
      <c r="CU28" s="6"/>
    </row>
    <row r="29" spans="1:99">
      <c r="A29" s="59">
        <v>1521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39">
        <f t="shared" si="0"/>
        <v>0</v>
      </c>
      <c r="AP29" s="40"/>
      <c r="AQ29" s="40"/>
      <c r="AR29" s="39">
        <f t="shared" si="1"/>
        <v>0</v>
      </c>
      <c r="AS29" s="39">
        <f t="shared" si="2"/>
        <v>0</v>
      </c>
      <c r="AT29" s="39">
        <f t="shared" si="3"/>
        <v>0</v>
      </c>
      <c r="AU29" s="39">
        <f t="shared" si="4"/>
        <v>0</v>
      </c>
      <c r="AV29" s="39">
        <f t="shared" si="5"/>
        <v>0</v>
      </c>
      <c r="AW29" s="39">
        <f t="shared" si="6"/>
        <v>0</v>
      </c>
      <c r="AX29" s="39">
        <f t="shared" si="7"/>
        <v>0</v>
      </c>
      <c r="AY29" s="39">
        <f t="shared" si="8"/>
        <v>0</v>
      </c>
      <c r="AZ29" s="39">
        <f t="shared" si="8"/>
        <v>0</v>
      </c>
      <c r="BA29" s="39">
        <f t="shared" si="8"/>
        <v>0</v>
      </c>
      <c r="BB29" s="39">
        <f t="shared" si="8"/>
        <v>0</v>
      </c>
      <c r="BC29" s="39">
        <f t="shared" si="9"/>
        <v>0</v>
      </c>
      <c r="BD29" s="39">
        <f t="shared" si="10"/>
        <v>0</v>
      </c>
      <c r="BE29" s="39">
        <f t="shared" si="10"/>
        <v>0</v>
      </c>
      <c r="BF29" s="39">
        <f t="shared" si="10"/>
        <v>0</v>
      </c>
      <c r="BG29" s="39">
        <f t="shared" si="11"/>
        <v>0</v>
      </c>
      <c r="BH29" s="39">
        <f t="shared" si="36"/>
        <v>0</v>
      </c>
      <c r="BI29" s="39">
        <f t="shared" si="12"/>
        <v>0</v>
      </c>
      <c r="BJ29" s="39">
        <f t="shared" si="13"/>
        <v>0</v>
      </c>
      <c r="BK29" s="39">
        <f t="shared" si="14"/>
        <v>0</v>
      </c>
      <c r="BL29" s="39">
        <f t="shared" si="15"/>
        <v>0</v>
      </c>
      <c r="BM29" s="39">
        <f t="shared" si="16"/>
        <v>0</v>
      </c>
      <c r="BN29" s="39">
        <f t="shared" si="16"/>
        <v>0</v>
      </c>
      <c r="BO29" s="39">
        <f t="shared" si="16"/>
        <v>0</v>
      </c>
      <c r="BP29" s="39">
        <f t="shared" si="16"/>
        <v>0</v>
      </c>
      <c r="BQ29" s="39">
        <f t="shared" si="17"/>
        <v>0</v>
      </c>
      <c r="BR29" s="39">
        <f t="shared" si="18"/>
        <v>0</v>
      </c>
      <c r="BS29" s="39">
        <f t="shared" si="19"/>
        <v>0</v>
      </c>
      <c r="BT29" s="39">
        <f t="shared" si="20"/>
        <v>0</v>
      </c>
      <c r="BU29" s="39">
        <f t="shared" si="20"/>
        <v>0</v>
      </c>
      <c r="BV29" s="40"/>
      <c r="BW29" s="40"/>
      <c r="BX29" s="39">
        <f t="shared" si="21"/>
        <v>0</v>
      </c>
      <c r="BY29" s="40"/>
      <c r="BZ29" s="40"/>
      <c r="CA29" s="40"/>
      <c r="CB29" s="39">
        <f t="shared" si="22"/>
        <v>0</v>
      </c>
      <c r="CC29" s="39">
        <f t="shared" si="23"/>
        <v>0</v>
      </c>
      <c r="CD29" s="39">
        <f t="shared" si="24"/>
        <v>0</v>
      </c>
      <c r="CE29" s="39">
        <f t="shared" si="24"/>
        <v>0</v>
      </c>
      <c r="CF29" s="39">
        <f t="shared" si="25"/>
        <v>0</v>
      </c>
      <c r="CG29" s="39">
        <f t="shared" si="26"/>
        <v>0</v>
      </c>
      <c r="CH29" s="39">
        <f t="shared" si="32"/>
        <v>0</v>
      </c>
      <c r="CI29" s="39">
        <f t="shared" si="33"/>
        <v>0</v>
      </c>
      <c r="CJ29" s="39">
        <v>7.0000000000000007E-2</v>
      </c>
      <c r="CK29" s="39">
        <f t="shared" si="27"/>
        <v>0</v>
      </c>
      <c r="CL29" s="39">
        <f t="shared" si="28"/>
        <v>0</v>
      </c>
      <c r="CM29" s="39">
        <f t="shared" si="29"/>
        <v>0</v>
      </c>
      <c r="CN29" s="39">
        <f t="shared" si="30"/>
        <v>0</v>
      </c>
      <c r="CO29" s="39">
        <f t="shared" si="31"/>
        <v>0</v>
      </c>
      <c r="CP29" s="39">
        <v>1.75</v>
      </c>
      <c r="CQ29" s="39">
        <f t="shared" si="35"/>
        <v>0.63714218345677198</v>
      </c>
      <c r="CR29" s="40"/>
      <c r="CS29" s="40"/>
      <c r="CT29" s="6"/>
      <c r="CU29" s="6"/>
    </row>
    <row r="30" spans="1:99">
      <c r="A30" s="59">
        <v>1522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39">
        <f t="shared" si="0"/>
        <v>0</v>
      </c>
      <c r="AP30" s="40"/>
      <c r="AQ30" s="40"/>
      <c r="AR30" s="39">
        <f t="shared" si="1"/>
        <v>0</v>
      </c>
      <c r="AS30" s="39">
        <f t="shared" si="2"/>
        <v>0</v>
      </c>
      <c r="AT30" s="39">
        <f t="shared" si="3"/>
        <v>0</v>
      </c>
      <c r="AU30" s="39">
        <f t="shared" si="4"/>
        <v>0</v>
      </c>
      <c r="AV30" s="39">
        <f t="shared" si="5"/>
        <v>0</v>
      </c>
      <c r="AW30" s="39">
        <f t="shared" si="6"/>
        <v>0</v>
      </c>
      <c r="AX30" s="39">
        <f t="shared" si="7"/>
        <v>0</v>
      </c>
      <c r="AY30" s="39">
        <f t="shared" si="8"/>
        <v>0</v>
      </c>
      <c r="AZ30" s="39">
        <f t="shared" si="8"/>
        <v>0</v>
      </c>
      <c r="BA30" s="39">
        <f t="shared" si="8"/>
        <v>0</v>
      </c>
      <c r="BB30" s="39">
        <f t="shared" si="8"/>
        <v>0</v>
      </c>
      <c r="BC30" s="39">
        <f t="shared" si="9"/>
        <v>0</v>
      </c>
      <c r="BD30" s="39">
        <f t="shared" si="10"/>
        <v>0</v>
      </c>
      <c r="BE30" s="39">
        <f t="shared" si="10"/>
        <v>0</v>
      </c>
      <c r="BF30" s="39">
        <f t="shared" si="10"/>
        <v>0</v>
      </c>
      <c r="BG30" s="39">
        <f t="shared" si="11"/>
        <v>0</v>
      </c>
      <c r="BH30" s="39">
        <f t="shared" si="36"/>
        <v>0</v>
      </c>
      <c r="BI30" s="39">
        <f t="shared" si="12"/>
        <v>0</v>
      </c>
      <c r="BJ30" s="39">
        <f t="shared" si="13"/>
        <v>0</v>
      </c>
      <c r="BK30" s="39">
        <f t="shared" si="14"/>
        <v>0</v>
      </c>
      <c r="BL30" s="39">
        <f t="shared" si="15"/>
        <v>0</v>
      </c>
      <c r="BM30" s="39">
        <f t="shared" si="16"/>
        <v>0</v>
      </c>
      <c r="BN30" s="39">
        <f t="shared" si="16"/>
        <v>0</v>
      </c>
      <c r="BO30" s="39">
        <f t="shared" si="16"/>
        <v>0</v>
      </c>
      <c r="BP30" s="39">
        <f t="shared" si="16"/>
        <v>0</v>
      </c>
      <c r="BQ30" s="39">
        <f t="shared" si="17"/>
        <v>0</v>
      </c>
      <c r="BR30" s="39">
        <f t="shared" si="18"/>
        <v>0</v>
      </c>
      <c r="BS30" s="39">
        <f t="shared" si="19"/>
        <v>0</v>
      </c>
      <c r="BT30" s="39">
        <f t="shared" si="20"/>
        <v>0</v>
      </c>
      <c r="BU30" s="39">
        <f t="shared" si="20"/>
        <v>0</v>
      </c>
      <c r="BV30" s="40"/>
      <c r="BW30" s="40"/>
      <c r="BX30" s="39">
        <f t="shared" si="21"/>
        <v>0</v>
      </c>
      <c r="BY30" s="40"/>
      <c r="BZ30" s="40"/>
      <c r="CA30" s="40"/>
      <c r="CB30" s="39">
        <f t="shared" si="22"/>
        <v>0</v>
      </c>
      <c r="CC30" s="39">
        <f t="shared" si="23"/>
        <v>0</v>
      </c>
      <c r="CD30" s="39">
        <f t="shared" si="24"/>
        <v>0</v>
      </c>
      <c r="CE30" s="39">
        <f t="shared" si="24"/>
        <v>0</v>
      </c>
      <c r="CF30" s="39">
        <f t="shared" si="25"/>
        <v>0</v>
      </c>
      <c r="CG30" s="39">
        <f t="shared" si="26"/>
        <v>0</v>
      </c>
      <c r="CH30" s="39">
        <f t="shared" si="32"/>
        <v>0</v>
      </c>
      <c r="CI30" s="39">
        <f t="shared" si="33"/>
        <v>0</v>
      </c>
      <c r="CJ30" s="39">
        <v>7.0000000000000007E-2</v>
      </c>
      <c r="CK30" s="39">
        <f t="shared" si="27"/>
        <v>0</v>
      </c>
      <c r="CL30" s="39">
        <f t="shared" si="28"/>
        <v>0</v>
      </c>
      <c r="CM30" s="39">
        <f t="shared" si="29"/>
        <v>0</v>
      </c>
      <c r="CN30" s="39">
        <f t="shared" si="30"/>
        <v>0</v>
      </c>
      <c r="CO30" s="39">
        <f t="shared" si="31"/>
        <v>0</v>
      </c>
      <c r="CP30" s="39">
        <v>1.75</v>
      </c>
      <c r="CQ30" s="39">
        <f t="shared" si="35"/>
        <v>0.63714218345677198</v>
      </c>
      <c r="CR30" s="40"/>
      <c r="CS30" s="40"/>
      <c r="CT30" s="6"/>
      <c r="CU30" s="6"/>
    </row>
    <row r="31" spans="1:99">
      <c r="A31" s="59">
        <v>1523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39">
        <f t="shared" si="0"/>
        <v>0</v>
      </c>
      <c r="AP31" s="40"/>
      <c r="AQ31" s="40"/>
      <c r="AR31" s="39">
        <f t="shared" si="1"/>
        <v>0</v>
      </c>
      <c r="AS31" s="39">
        <f t="shared" si="2"/>
        <v>0</v>
      </c>
      <c r="AT31" s="39">
        <f t="shared" si="3"/>
        <v>0</v>
      </c>
      <c r="AU31" s="39">
        <f t="shared" si="4"/>
        <v>0</v>
      </c>
      <c r="AV31" s="39">
        <f t="shared" si="5"/>
        <v>0</v>
      </c>
      <c r="AW31" s="39">
        <f t="shared" si="6"/>
        <v>0</v>
      </c>
      <c r="AX31" s="39">
        <f t="shared" si="7"/>
        <v>0</v>
      </c>
      <c r="AY31" s="39">
        <f t="shared" si="8"/>
        <v>0</v>
      </c>
      <c r="AZ31" s="39">
        <f t="shared" si="8"/>
        <v>0</v>
      </c>
      <c r="BA31" s="39">
        <f t="shared" si="8"/>
        <v>0</v>
      </c>
      <c r="BB31" s="39">
        <f t="shared" si="8"/>
        <v>0</v>
      </c>
      <c r="BC31" s="39">
        <f t="shared" si="9"/>
        <v>0</v>
      </c>
      <c r="BD31" s="39">
        <f t="shared" si="10"/>
        <v>0</v>
      </c>
      <c r="BE31" s="39">
        <f t="shared" si="10"/>
        <v>0</v>
      </c>
      <c r="BF31" s="39">
        <f t="shared" si="10"/>
        <v>0</v>
      </c>
      <c r="BG31" s="39">
        <f t="shared" si="11"/>
        <v>0</v>
      </c>
      <c r="BH31" s="39">
        <f t="shared" si="36"/>
        <v>0</v>
      </c>
      <c r="BI31" s="39">
        <f t="shared" si="12"/>
        <v>0</v>
      </c>
      <c r="BJ31" s="39">
        <f t="shared" si="13"/>
        <v>0</v>
      </c>
      <c r="BK31" s="39">
        <f t="shared" si="14"/>
        <v>0</v>
      </c>
      <c r="BL31" s="39">
        <f t="shared" si="15"/>
        <v>0</v>
      </c>
      <c r="BM31" s="39">
        <f t="shared" si="16"/>
        <v>0</v>
      </c>
      <c r="BN31" s="39">
        <f t="shared" si="16"/>
        <v>0</v>
      </c>
      <c r="BO31" s="39">
        <f t="shared" si="16"/>
        <v>0</v>
      </c>
      <c r="BP31" s="39">
        <f t="shared" si="16"/>
        <v>0</v>
      </c>
      <c r="BQ31" s="39">
        <f t="shared" si="17"/>
        <v>0</v>
      </c>
      <c r="BR31" s="39">
        <f t="shared" si="18"/>
        <v>0</v>
      </c>
      <c r="BS31" s="39">
        <f t="shared" si="19"/>
        <v>0</v>
      </c>
      <c r="BT31" s="39">
        <f t="shared" si="20"/>
        <v>0</v>
      </c>
      <c r="BU31" s="39">
        <f t="shared" si="20"/>
        <v>0</v>
      </c>
      <c r="BV31" s="40"/>
      <c r="BW31" s="40"/>
      <c r="BX31" s="39">
        <f t="shared" si="21"/>
        <v>0</v>
      </c>
      <c r="BY31" s="40"/>
      <c r="BZ31" s="40"/>
      <c r="CA31" s="40"/>
      <c r="CB31" s="39">
        <f t="shared" si="22"/>
        <v>0</v>
      </c>
      <c r="CC31" s="39">
        <f t="shared" si="23"/>
        <v>0</v>
      </c>
      <c r="CD31" s="39">
        <f t="shared" si="24"/>
        <v>0</v>
      </c>
      <c r="CE31" s="39">
        <f t="shared" si="24"/>
        <v>0</v>
      </c>
      <c r="CF31" s="39">
        <f t="shared" si="25"/>
        <v>0</v>
      </c>
      <c r="CG31" s="39">
        <f t="shared" si="26"/>
        <v>0</v>
      </c>
      <c r="CH31" s="39">
        <f t="shared" si="32"/>
        <v>0</v>
      </c>
      <c r="CI31" s="39">
        <f t="shared" si="33"/>
        <v>0</v>
      </c>
      <c r="CJ31" s="39">
        <v>7.0000000000000007E-2</v>
      </c>
      <c r="CK31" s="39">
        <f t="shared" si="27"/>
        <v>0</v>
      </c>
      <c r="CL31" s="39">
        <f t="shared" si="28"/>
        <v>0</v>
      </c>
      <c r="CM31" s="39">
        <f t="shared" si="29"/>
        <v>0</v>
      </c>
      <c r="CN31" s="39">
        <f t="shared" si="30"/>
        <v>0</v>
      </c>
      <c r="CO31" s="39">
        <f t="shared" si="31"/>
        <v>0</v>
      </c>
      <c r="CP31" s="39">
        <v>1.75</v>
      </c>
      <c r="CQ31" s="39">
        <f t="shared" si="35"/>
        <v>0.63714218345677198</v>
      </c>
      <c r="CR31" s="40"/>
      <c r="CS31" s="40"/>
      <c r="CT31" s="6"/>
      <c r="CU31" s="6"/>
    </row>
    <row r="32" spans="1:99">
      <c r="A32" s="59">
        <v>1524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39">
        <f t="shared" si="0"/>
        <v>0</v>
      </c>
      <c r="AP32" s="40"/>
      <c r="AQ32" s="40"/>
      <c r="AR32" s="39">
        <f t="shared" si="1"/>
        <v>0</v>
      </c>
      <c r="AS32" s="39">
        <f t="shared" si="2"/>
        <v>0</v>
      </c>
      <c r="AT32" s="39">
        <f t="shared" si="3"/>
        <v>0</v>
      </c>
      <c r="AU32" s="39">
        <f t="shared" si="4"/>
        <v>0</v>
      </c>
      <c r="AV32" s="39">
        <f t="shared" si="5"/>
        <v>0</v>
      </c>
      <c r="AW32" s="39">
        <f t="shared" si="6"/>
        <v>0</v>
      </c>
      <c r="AX32" s="39">
        <f t="shared" si="7"/>
        <v>0</v>
      </c>
      <c r="AY32" s="39">
        <f t="shared" si="8"/>
        <v>0</v>
      </c>
      <c r="AZ32" s="39">
        <f t="shared" si="8"/>
        <v>0</v>
      </c>
      <c r="BA32" s="39">
        <f t="shared" si="8"/>
        <v>0</v>
      </c>
      <c r="BB32" s="39">
        <f t="shared" si="8"/>
        <v>0</v>
      </c>
      <c r="BC32" s="39">
        <f t="shared" si="9"/>
        <v>0</v>
      </c>
      <c r="BD32" s="39">
        <f t="shared" si="10"/>
        <v>0</v>
      </c>
      <c r="BE32" s="39">
        <f t="shared" si="10"/>
        <v>0</v>
      </c>
      <c r="BF32" s="39">
        <f t="shared" si="10"/>
        <v>0</v>
      </c>
      <c r="BG32" s="39">
        <f t="shared" si="11"/>
        <v>0</v>
      </c>
      <c r="BH32" s="39">
        <f t="shared" si="36"/>
        <v>0</v>
      </c>
      <c r="BI32" s="39">
        <f t="shared" si="12"/>
        <v>0</v>
      </c>
      <c r="BJ32" s="39">
        <f t="shared" si="13"/>
        <v>0</v>
      </c>
      <c r="BK32" s="39">
        <f t="shared" si="14"/>
        <v>0</v>
      </c>
      <c r="BL32" s="39">
        <f t="shared" si="15"/>
        <v>0</v>
      </c>
      <c r="BM32" s="39">
        <f t="shared" si="16"/>
        <v>0</v>
      </c>
      <c r="BN32" s="39">
        <f t="shared" si="16"/>
        <v>0</v>
      </c>
      <c r="BO32" s="39">
        <f t="shared" si="16"/>
        <v>0</v>
      </c>
      <c r="BP32" s="39">
        <f t="shared" si="16"/>
        <v>0</v>
      </c>
      <c r="BQ32" s="39">
        <f t="shared" si="17"/>
        <v>0</v>
      </c>
      <c r="BR32" s="39">
        <f t="shared" si="18"/>
        <v>0</v>
      </c>
      <c r="BS32" s="39">
        <f t="shared" si="19"/>
        <v>0</v>
      </c>
      <c r="BT32" s="39">
        <f t="shared" si="20"/>
        <v>0</v>
      </c>
      <c r="BU32" s="39">
        <f t="shared" si="20"/>
        <v>0</v>
      </c>
      <c r="BV32" s="40"/>
      <c r="BW32" s="40"/>
      <c r="BX32" s="39">
        <f t="shared" si="21"/>
        <v>0</v>
      </c>
      <c r="BY32" s="40"/>
      <c r="BZ32" s="40"/>
      <c r="CA32" s="40"/>
      <c r="CB32" s="39">
        <f t="shared" si="22"/>
        <v>0</v>
      </c>
      <c r="CC32" s="39">
        <f t="shared" si="23"/>
        <v>0</v>
      </c>
      <c r="CD32" s="39">
        <f t="shared" si="24"/>
        <v>0</v>
      </c>
      <c r="CE32" s="39">
        <f t="shared" si="24"/>
        <v>0</v>
      </c>
      <c r="CF32" s="39">
        <f t="shared" si="25"/>
        <v>0</v>
      </c>
      <c r="CG32" s="39">
        <f t="shared" si="26"/>
        <v>0</v>
      </c>
      <c r="CH32" s="39">
        <f t="shared" si="32"/>
        <v>0</v>
      </c>
      <c r="CI32" s="39">
        <f t="shared" si="33"/>
        <v>0</v>
      </c>
      <c r="CJ32" s="39">
        <v>0.08</v>
      </c>
      <c r="CK32" s="39">
        <f t="shared" si="27"/>
        <v>0</v>
      </c>
      <c r="CL32" s="39">
        <f t="shared" si="28"/>
        <v>0</v>
      </c>
      <c r="CM32" s="39">
        <f t="shared" si="29"/>
        <v>0</v>
      </c>
      <c r="CN32" s="39">
        <f t="shared" si="30"/>
        <v>0</v>
      </c>
      <c r="CO32" s="39">
        <f t="shared" si="31"/>
        <v>0</v>
      </c>
      <c r="CP32" s="39">
        <v>1.75</v>
      </c>
      <c r="CQ32" s="39">
        <f t="shared" si="35"/>
        <v>0.63714218345677198</v>
      </c>
      <c r="CR32" s="40"/>
      <c r="CS32" s="40"/>
      <c r="CT32" s="6"/>
      <c r="CU32" s="6"/>
    </row>
    <row r="33" spans="1:99">
      <c r="A33" s="59">
        <v>1525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30">
        <v>14.7</v>
      </c>
      <c r="Z33" s="6"/>
      <c r="AA33" s="6"/>
      <c r="AB33" s="30">
        <v>65.7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39">
        <f t="shared" si="0"/>
        <v>0</v>
      </c>
      <c r="AP33" s="40"/>
      <c r="AQ33" s="40"/>
      <c r="AR33" s="39">
        <f t="shared" si="1"/>
        <v>0</v>
      </c>
      <c r="AS33" s="39">
        <f t="shared" si="2"/>
        <v>0</v>
      </c>
      <c r="AT33" s="39">
        <f t="shared" si="3"/>
        <v>0</v>
      </c>
      <c r="AU33" s="39">
        <f t="shared" si="4"/>
        <v>0</v>
      </c>
      <c r="AV33" s="39">
        <f t="shared" si="5"/>
        <v>0</v>
      </c>
      <c r="AW33" s="39">
        <f t="shared" si="6"/>
        <v>0</v>
      </c>
      <c r="AX33" s="39">
        <f t="shared" si="7"/>
        <v>0</v>
      </c>
      <c r="AY33" s="39">
        <f t="shared" si="8"/>
        <v>0</v>
      </c>
      <c r="AZ33" s="39">
        <f t="shared" si="8"/>
        <v>0</v>
      </c>
      <c r="BA33" s="39">
        <f t="shared" si="8"/>
        <v>0</v>
      </c>
      <c r="BB33" s="39">
        <f t="shared" si="8"/>
        <v>0</v>
      </c>
      <c r="BC33" s="39">
        <f t="shared" si="9"/>
        <v>0</v>
      </c>
      <c r="BD33" s="39">
        <f t="shared" si="10"/>
        <v>0</v>
      </c>
      <c r="BE33" s="39">
        <f t="shared" si="10"/>
        <v>0</v>
      </c>
      <c r="BF33" s="39">
        <f t="shared" si="10"/>
        <v>0</v>
      </c>
      <c r="BG33" s="39">
        <f t="shared" si="11"/>
        <v>0</v>
      </c>
      <c r="BH33" s="39">
        <f t="shared" si="36"/>
        <v>0</v>
      </c>
      <c r="BI33" s="39">
        <f t="shared" si="12"/>
        <v>0</v>
      </c>
      <c r="BJ33" s="39">
        <f t="shared" si="13"/>
        <v>0</v>
      </c>
      <c r="BK33" s="39">
        <f t="shared" si="14"/>
        <v>6.5700000000000008E-2</v>
      </c>
      <c r="BL33" s="39">
        <f t="shared" si="15"/>
        <v>0</v>
      </c>
      <c r="BM33" s="39">
        <f t="shared" si="16"/>
        <v>0</v>
      </c>
      <c r="BN33" s="39">
        <f t="shared" si="16"/>
        <v>0</v>
      </c>
      <c r="BO33" s="39">
        <f t="shared" si="16"/>
        <v>0</v>
      </c>
      <c r="BP33" s="39">
        <f t="shared" si="16"/>
        <v>0</v>
      </c>
      <c r="BQ33" s="39">
        <f t="shared" si="17"/>
        <v>0</v>
      </c>
      <c r="BR33" s="39">
        <f t="shared" si="18"/>
        <v>0</v>
      </c>
      <c r="BS33" s="39">
        <f t="shared" si="19"/>
        <v>0</v>
      </c>
      <c r="BT33" s="39">
        <f t="shared" si="20"/>
        <v>0</v>
      </c>
      <c r="BU33" s="39">
        <f t="shared" si="20"/>
        <v>0</v>
      </c>
      <c r="BV33" s="40"/>
      <c r="BW33" s="40"/>
      <c r="BX33" s="39">
        <f t="shared" si="21"/>
        <v>0</v>
      </c>
      <c r="BY33" s="40"/>
      <c r="BZ33" s="40"/>
      <c r="CA33" s="40"/>
      <c r="CB33" s="39">
        <f t="shared" si="22"/>
        <v>0</v>
      </c>
      <c r="CC33" s="39">
        <f t="shared" si="23"/>
        <v>0</v>
      </c>
      <c r="CD33" s="39">
        <f t="shared" si="24"/>
        <v>0</v>
      </c>
      <c r="CE33" s="39">
        <f t="shared" si="24"/>
        <v>0</v>
      </c>
      <c r="CF33" s="39">
        <f t="shared" si="25"/>
        <v>0</v>
      </c>
      <c r="CG33" s="39">
        <f t="shared" si="26"/>
        <v>6.5700000000000008E-2</v>
      </c>
      <c r="CH33" s="39">
        <f t="shared" si="32"/>
        <v>0</v>
      </c>
      <c r="CI33" s="39">
        <f t="shared" si="33"/>
        <v>0</v>
      </c>
      <c r="CJ33" s="39">
        <v>0.08</v>
      </c>
      <c r="CK33" s="39">
        <f t="shared" si="27"/>
        <v>0</v>
      </c>
      <c r="CL33" s="39">
        <f t="shared" si="28"/>
        <v>0</v>
      </c>
      <c r="CM33" s="39">
        <f t="shared" si="29"/>
        <v>0</v>
      </c>
      <c r="CN33" s="39">
        <f t="shared" si="30"/>
        <v>0</v>
      </c>
      <c r="CO33" s="39">
        <f t="shared" si="31"/>
        <v>0</v>
      </c>
      <c r="CP33" s="39">
        <v>1.75</v>
      </c>
      <c r="CQ33" s="39">
        <f t="shared" si="35"/>
        <v>0.63714218345677198</v>
      </c>
      <c r="CR33" s="40"/>
      <c r="CS33" s="40"/>
      <c r="CT33" s="6"/>
      <c r="CU33" s="6"/>
    </row>
    <row r="34" spans="1:99">
      <c r="A34" s="59">
        <v>1526</v>
      </c>
      <c r="B34" s="6"/>
      <c r="C34" s="30">
        <v>246.7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30">
        <v>76.900000000000006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39">
        <f t="shared" si="0"/>
        <v>0</v>
      </c>
      <c r="AP34" s="40"/>
      <c r="AQ34" s="39">
        <f>C34/3000</f>
        <v>8.2233333333333325E-2</v>
      </c>
      <c r="AR34" s="39">
        <f t="shared" si="1"/>
        <v>0</v>
      </c>
      <c r="AS34" s="39">
        <f t="shared" si="2"/>
        <v>0</v>
      </c>
      <c r="AT34" s="39">
        <f t="shared" si="3"/>
        <v>0</v>
      </c>
      <c r="AU34" s="39">
        <f t="shared" si="4"/>
        <v>0</v>
      </c>
      <c r="AV34" s="39">
        <f t="shared" si="5"/>
        <v>0</v>
      </c>
      <c r="AW34" s="39">
        <f t="shared" si="6"/>
        <v>0</v>
      </c>
      <c r="AX34" s="39">
        <f t="shared" si="7"/>
        <v>0</v>
      </c>
      <c r="AY34" s="39">
        <f t="shared" si="8"/>
        <v>0</v>
      </c>
      <c r="AZ34" s="39">
        <f t="shared" si="8"/>
        <v>0</v>
      </c>
      <c r="BA34" s="39">
        <f t="shared" si="8"/>
        <v>0</v>
      </c>
      <c r="BB34" s="39">
        <f t="shared" si="8"/>
        <v>0</v>
      </c>
      <c r="BC34" s="39">
        <f t="shared" si="9"/>
        <v>0</v>
      </c>
      <c r="BD34" s="39">
        <f t="shared" si="10"/>
        <v>0</v>
      </c>
      <c r="BE34" s="39">
        <f t="shared" si="10"/>
        <v>0</v>
      </c>
      <c r="BF34" s="39">
        <f t="shared" si="10"/>
        <v>0</v>
      </c>
      <c r="BG34" s="39">
        <f t="shared" si="11"/>
        <v>0</v>
      </c>
      <c r="BH34" s="39">
        <f t="shared" si="36"/>
        <v>0</v>
      </c>
      <c r="BI34" s="39">
        <f t="shared" si="12"/>
        <v>0</v>
      </c>
      <c r="BJ34" s="39">
        <f t="shared" si="13"/>
        <v>0</v>
      </c>
      <c r="BK34" s="39">
        <f t="shared" si="14"/>
        <v>7.690000000000001E-2</v>
      </c>
      <c r="BL34" s="39">
        <f t="shared" si="15"/>
        <v>0</v>
      </c>
      <c r="BM34" s="39">
        <f t="shared" si="16"/>
        <v>0</v>
      </c>
      <c r="BN34" s="39">
        <f t="shared" si="16"/>
        <v>0</v>
      </c>
      <c r="BO34" s="39">
        <f t="shared" si="16"/>
        <v>0</v>
      </c>
      <c r="BP34" s="39">
        <f t="shared" si="16"/>
        <v>0</v>
      </c>
      <c r="BQ34" s="39">
        <f t="shared" si="17"/>
        <v>0</v>
      </c>
      <c r="BR34" s="39">
        <f t="shared" si="18"/>
        <v>0</v>
      </c>
      <c r="BS34" s="39">
        <f t="shared" si="19"/>
        <v>0</v>
      </c>
      <c r="BT34" s="39">
        <f t="shared" si="20"/>
        <v>0</v>
      </c>
      <c r="BU34" s="39">
        <f t="shared" si="20"/>
        <v>0</v>
      </c>
      <c r="BV34" s="40"/>
      <c r="BW34" s="40"/>
      <c r="BX34" s="39">
        <f t="shared" si="21"/>
        <v>8.2233333333333325E-2</v>
      </c>
      <c r="BY34" s="40"/>
      <c r="BZ34" s="40"/>
      <c r="CA34" s="40"/>
      <c r="CB34" s="39">
        <f t="shared" si="22"/>
        <v>0</v>
      </c>
      <c r="CC34" s="39">
        <f t="shared" si="23"/>
        <v>0</v>
      </c>
      <c r="CD34" s="39">
        <f t="shared" si="24"/>
        <v>0</v>
      </c>
      <c r="CE34" s="39">
        <f t="shared" si="24"/>
        <v>0</v>
      </c>
      <c r="CF34" s="39">
        <f t="shared" si="25"/>
        <v>0</v>
      </c>
      <c r="CG34" s="39">
        <f t="shared" si="26"/>
        <v>7.690000000000001E-2</v>
      </c>
      <c r="CH34" s="39">
        <f t="shared" si="32"/>
        <v>0</v>
      </c>
      <c r="CI34" s="39">
        <f t="shared" si="33"/>
        <v>0</v>
      </c>
      <c r="CJ34" s="39">
        <v>0.08</v>
      </c>
      <c r="CK34" s="39">
        <f t="shared" si="27"/>
        <v>0</v>
      </c>
      <c r="CL34" s="39">
        <f t="shared" si="28"/>
        <v>0</v>
      </c>
      <c r="CM34" s="39">
        <f t="shared" si="29"/>
        <v>0</v>
      </c>
      <c r="CN34" s="39">
        <f t="shared" si="30"/>
        <v>0</v>
      </c>
      <c r="CO34" s="39">
        <f t="shared" si="31"/>
        <v>0</v>
      </c>
      <c r="CP34" s="39">
        <v>1.75</v>
      </c>
      <c r="CQ34" s="39">
        <f t="shared" si="35"/>
        <v>0.63714218345677198</v>
      </c>
      <c r="CR34" s="40"/>
      <c r="CS34" s="40"/>
      <c r="CT34" s="6"/>
      <c r="CU34" s="6"/>
    </row>
    <row r="35" spans="1:99">
      <c r="A35" s="59">
        <v>1527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9">
        <f t="shared" si="0"/>
        <v>0</v>
      </c>
      <c r="AP35" s="40"/>
      <c r="AQ35" s="40"/>
      <c r="AR35" s="39">
        <f t="shared" si="1"/>
        <v>0</v>
      </c>
      <c r="AS35" s="39">
        <f t="shared" si="2"/>
        <v>0</v>
      </c>
      <c r="AT35" s="39">
        <f t="shared" si="3"/>
        <v>0</v>
      </c>
      <c r="AU35" s="39">
        <f t="shared" si="4"/>
        <v>0</v>
      </c>
      <c r="AV35" s="39">
        <f t="shared" si="5"/>
        <v>0</v>
      </c>
      <c r="AW35" s="39">
        <f t="shared" si="6"/>
        <v>0</v>
      </c>
      <c r="AX35" s="39">
        <f t="shared" si="7"/>
        <v>0</v>
      </c>
      <c r="AY35" s="39">
        <f t="shared" si="8"/>
        <v>0</v>
      </c>
      <c r="AZ35" s="39">
        <f t="shared" si="8"/>
        <v>0</v>
      </c>
      <c r="BA35" s="39">
        <f t="shared" si="8"/>
        <v>0</v>
      </c>
      <c r="BB35" s="39">
        <f t="shared" si="8"/>
        <v>0</v>
      </c>
      <c r="BC35" s="39">
        <f t="shared" si="9"/>
        <v>0</v>
      </c>
      <c r="BD35" s="39">
        <f t="shared" si="10"/>
        <v>0</v>
      </c>
      <c r="BE35" s="39">
        <f t="shared" si="10"/>
        <v>0</v>
      </c>
      <c r="BF35" s="39">
        <f t="shared" si="10"/>
        <v>0</v>
      </c>
      <c r="BG35" s="39">
        <f t="shared" si="11"/>
        <v>0</v>
      </c>
      <c r="BH35" s="39">
        <f t="shared" si="36"/>
        <v>0</v>
      </c>
      <c r="BI35" s="39">
        <f t="shared" si="12"/>
        <v>0</v>
      </c>
      <c r="BJ35" s="39">
        <f t="shared" si="13"/>
        <v>0</v>
      </c>
      <c r="BK35" s="39">
        <f t="shared" si="14"/>
        <v>0</v>
      </c>
      <c r="BL35" s="39">
        <f t="shared" si="15"/>
        <v>0</v>
      </c>
      <c r="BM35" s="39">
        <f t="shared" si="16"/>
        <v>0</v>
      </c>
      <c r="BN35" s="39">
        <f t="shared" si="16"/>
        <v>0</v>
      </c>
      <c r="BO35" s="39">
        <f t="shared" si="16"/>
        <v>0</v>
      </c>
      <c r="BP35" s="39">
        <f t="shared" si="16"/>
        <v>0</v>
      </c>
      <c r="BQ35" s="39">
        <f t="shared" si="17"/>
        <v>0</v>
      </c>
      <c r="BR35" s="39">
        <f t="shared" si="18"/>
        <v>0</v>
      </c>
      <c r="BS35" s="39">
        <f t="shared" si="19"/>
        <v>0</v>
      </c>
      <c r="BT35" s="39">
        <f t="shared" si="20"/>
        <v>0</v>
      </c>
      <c r="BU35" s="39">
        <f t="shared" si="20"/>
        <v>0</v>
      </c>
      <c r="BV35" s="40"/>
      <c r="BW35" s="40"/>
      <c r="BX35" s="39">
        <f t="shared" si="21"/>
        <v>0</v>
      </c>
      <c r="BY35" s="40"/>
      <c r="BZ35" s="40"/>
      <c r="CA35" s="40"/>
      <c r="CB35" s="39">
        <f t="shared" si="22"/>
        <v>0</v>
      </c>
      <c r="CC35" s="39">
        <f t="shared" si="23"/>
        <v>0</v>
      </c>
      <c r="CD35" s="39">
        <f t="shared" si="24"/>
        <v>0</v>
      </c>
      <c r="CE35" s="39">
        <f t="shared" si="24"/>
        <v>0</v>
      </c>
      <c r="CF35" s="39">
        <f t="shared" si="25"/>
        <v>0</v>
      </c>
      <c r="CG35" s="39">
        <f t="shared" si="26"/>
        <v>0</v>
      </c>
      <c r="CH35" s="39">
        <f t="shared" si="32"/>
        <v>0</v>
      </c>
      <c r="CI35" s="39">
        <f t="shared" si="33"/>
        <v>0</v>
      </c>
      <c r="CJ35" s="39">
        <v>0.09</v>
      </c>
      <c r="CK35" s="39">
        <f t="shared" si="27"/>
        <v>0</v>
      </c>
      <c r="CL35" s="39">
        <f t="shared" si="28"/>
        <v>0</v>
      </c>
      <c r="CM35" s="39">
        <f t="shared" si="29"/>
        <v>0</v>
      </c>
      <c r="CN35" s="39">
        <f t="shared" si="30"/>
        <v>0</v>
      </c>
      <c r="CO35" s="39">
        <f t="shared" si="31"/>
        <v>0</v>
      </c>
      <c r="CP35" s="39">
        <v>1.75</v>
      </c>
      <c r="CQ35" s="39">
        <f t="shared" si="35"/>
        <v>0.63714218345677198</v>
      </c>
      <c r="CR35" s="40"/>
      <c r="CS35" s="40"/>
      <c r="CT35" s="6"/>
      <c r="CU35" s="6"/>
    </row>
    <row r="36" spans="1:99">
      <c r="A36" s="59">
        <v>1528</v>
      </c>
      <c r="B36" s="6"/>
      <c r="C36" s="6"/>
      <c r="D36" s="6"/>
      <c r="E36" s="6"/>
      <c r="F36" s="6"/>
      <c r="G36" s="6"/>
      <c r="H36" s="6"/>
      <c r="I36" s="30">
        <v>25.7</v>
      </c>
      <c r="J36" s="30">
        <v>50.15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39">
        <f t="shared" si="0"/>
        <v>0</v>
      </c>
      <c r="AP36" s="40"/>
      <c r="AQ36" s="40"/>
      <c r="AR36" s="39">
        <f t="shared" si="1"/>
        <v>0</v>
      </c>
      <c r="AS36" s="39">
        <f t="shared" si="2"/>
        <v>0</v>
      </c>
      <c r="AT36" s="39">
        <f t="shared" si="3"/>
        <v>1.8081401484504169</v>
      </c>
      <c r="AU36" s="39">
        <f t="shared" si="4"/>
        <v>1.1555299539170507</v>
      </c>
      <c r="AV36" s="39">
        <f t="shared" si="5"/>
        <v>0</v>
      </c>
      <c r="AW36" s="39">
        <f t="shared" si="6"/>
        <v>0</v>
      </c>
      <c r="AX36" s="39">
        <f t="shared" si="7"/>
        <v>0</v>
      </c>
      <c r="AY36" s="39">
        <f t="shared" si="8"/>
        <v>0</v>
      </c>
      <c r="AZ36" s="39">
        <f t="shared" si="8"/>
        <v>0</v>
      </c>
      <c r="BA36" s="39">
        <f t="shared" si="8"/>
        <v>0</v>
      </c>
      <c r="BB36" s="39">
        <f t="shared" si="8"/>
        <v>0</v>
      </c>
      <c r="BC36" s="39">
        <f t="shared" si="9"/>
        <v>0</v>
      </c>
      <c r="BD36" s="39">
        <f t="shared" si="10"/>
        <v>0</v>
      </c>
      <c r="BE36" s="39">
        <f t="shared" si="10"/>
        <v>0</v>
      </c>
      <c r="BF36" s="39">
        <f t="shared" si="10"/>
        <v>0</v>
      </c>
      <c r="BG36" s="39">
        <f t="shared" si="11"/>
        <v>0</v>
      </c>
      <c r="BH36" s="39">
        <f t="shared" si="36"/>
        <v>0</v>
      </c>
      <c r="BI36" s="39">
        <f t="shared" si="12"/>
        <v>0</v>
      </c>
      <c r="BJ36" s="39">
        <f t="shared" si="13"/>
        <v>0</v>
      </c>
      <c r="BK36" s="39">
        <f t="shared" si="14"/>
        <v>0</v>
      </c>
      <c r="BL36" s="39">
        <f t="shared" si="15"/>
        <v>0</v>
      </c>
      <c r="BM36" s="39">
        <f t="shared" si="16"/>
        <v>0</v>
      </c>
      <c r="BN36" s="39">
        <f t="shared" si="16"/>
        <v>0</v>
      </c>
      <c r="BO36" s="39">
        <f t="shared" si="16"/>
        <v>0</v>
      </c>
      <c r="BP36" s="39">
        <f t="shared" si="16"/>
        <v>0</v>
      </c>
      <c r="BQ36" s="39">
        <f t="shared" si="17"/>
        <v>0</v>
      </c>
      <c r="BR36" s="39">
        <f t="shared" si="18"/>
        <v>0</v>
      </c>
      <c r="BS36" s="39">
        <f t="shared" si="19"/>
        <v>0</v>
      </c>
      <c r="BT36" s="39">
        <f t="shared" si="20"/>
        <v>0</v>
      </c>
      <c r="BU36" s="39">
        <f t="shared" si="20"/>
        <v>0</v>
      </c>
      <c r="BV36" s="40"/>
      <c r="BW36" s="40"/>
      <c r="BX36" s="39">
        <f t="shared" si="21"/>
        <v>0</v>
      </c>
      <c r="BY36" s="40"/>
      <c r="BZ36" s="40"/>
      <c r="CA36" s="40"/>
      <c r="CB36" s="39">
        <f t="shared" si="22"/>
        <v>0</v>
      </c>
      <c r="CC36" s="39">
        <f t="shared" si="23"/>
        <v>0</v>
      </c>
      <c r="CD36" s="39">
        <f t="shared" si="24"/>
        <v>1.8081401484504169</v>
      </c>
      <c r="CE36" s="39">
        <f t="shared" si="24"/>
        <v>1.1555299539170507</v>
      </c>
      <c r="CF36" s="39">
        <f t="shared" si="25"/>
        <v>0</v>
      </c>
      <c r="CG36" s="39">
        <f t="shared" si="26"/>
        <v>0</v>
      </c>
      <c r="CH36" s="39">
        <f t="shared" si="32"/>
        <v>0</v>
      </c>
      <c r="CI36" s="39">
        <f t="shared" si="33"/>
        <v>0</v>
      </c>
      <c r="CJ36" s="39">
        <v>0.09</v>
      </c>
      <c r="CK36" s="39">
        <f t="shared" si="27"/>
        <v>1.8081401484504169</v>
      </c>
      <c r="CL36" s="39">
        <f t="shared" si="28"/>
        <v>0</v>
      </c>
      <c r="CM36" s="39">
        <f t="shared" si="29"/>
        <v>0</v>
      </c>
      <c r="CN36" s="39">
        <f t="shared" si="30"/>
        <v>0</v>
      </c>
      <c r="CO36" s="39">
        <f t="shared" si="31"/>
        <v>1.8081401484504169</v>
      </c>
      <c r="CP36" s="39">
        <v>1.75</v>
      </c>
      <c r="CQ36" s="39">
        <f t="shared" si="35"/>
        <v>0.63714218345677198</v>
      </c>
      <c r="CR36" s="40"/>
      <c r="CS36" s="40"/>
      <c r="CT36" s="6"/>
      <c r="CU36" s="6"/>
    </row>
    <row r="37" spans="1:99">
      <c r="A37" s="59">
        <v>1529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39">
        <f t="shared" si="0"/>
        <v>0</v>
      </c>
      <c r="AP37" s="40"/>
      <c r="AQ37" s="40"/>
      <c r="AR37" s="39">
        <f t="shared" si="1"/>
        <v>0</v>
      </c>
      <c r="AS37" s="39">
        <f t="shared" si="2"/>
        <v>0</v>
      </c>
      <c r="AT37" s="39">
        <f t="shared" si="3"/>
        <v>0</v>
      </c>
      <c r="AU37" s="39">
        <f t="shared" si="4"/>
        <v>0</v>
      </c>
      <c r="AV37" s="39">
        <f t="shared" si="5"/>
        <v>0</v>
      </c>
      <c r="AW37" s="39">
        <f t="shared" si="6"/>
        <v>0</v>
      </c>
      <c r="AX37" s="39">
        <f t="shared" si="7"/>
        <v>0</v>
      </c>
      <c r="AY37" s="39">
        <f t="shared" si="8"/>
        <v>0</v>
      </c>
      <c r="AZ37" s="39">
        <f t="shared" si="8"/>
        <v>0</v>
      </c>
      <c r="BA37" s="39">
        <f t="shared" si="8"/>
        <v>0</v>
      </c>
      <c r="BB37" s="39">
        <f t="shared" si="8"/>
        <v>0</v>
      </c>
      <c r="BC37" s="39">
        <f t="shared" si="9"/>
        <v>0</v>
      </c>
      <c r="BD37" s="39">
        <f t="shared" si="10"/>
        <v>0</v>
      </c>
      <c r="BE37" s="39">
        <f t="shared" si="10"/>
        <v>0</v>
      </c>
      <c r="BF37" s="39">
        <f t="shared" si="10"/>
        <v>0</v>
      </c>
      <c r="BG37" s="39">
        <f t="shared" si="11"/>
        <v>0</v>
      </c>
      <c r="BH37" s="39">
        <f t="shared" si="36"/>
        <v>0</v>
      </c>
      <c r="BI37" s="39">
        <f t="shared" si="12"/>
        <v>0</v>
      </c>
      <c r="BJ37" s="39">
        <f t="shared" si="13"/>
        <v>0</v>
      </c>
      <c r="BK37" s="39">
        <f t="shared" si="14"/>
        <v>0</v>
      </c>
      <c r="BL37" s="39">
        <f t="shared" si="15"/>
        <v>0</v>
      </c>
      <c r="BM37" s="39">
        <f t="shared" si="16"/>
        <v>0</v>
      </c>
      <c r="BN37" s="39">
        <f t="shared" si="16"/>
        <v>0</v>
      </c>
      <c r="BO37" s="39">
        <f t="shared" si="16"/>
        <v>0</v>
      </c>
      <c r="BP37" s="39">
        <f t="shared" si="16"/>
        <v>0</v>
      </c>
      <c r="BQ37" s="39">
        <f t="shared" si="17"/>
        <v>0</v>
      </c>
      <c r="BR37" s="39">
        <f t="shared" si="18"/>
        <v>0</v>
      </c>
      <c r="BS37" s="39">
        <f t="shared" si="19"/>
        <v>0</v>
      </c>
      <c r="BT37" s="39">
        <f t="shared" si="20"/>
        <v>0</v>
      </c>
      <c r="BU37" s="39">
        <f t="shared" si="20"/>
        <v>0</v>
      </c>
      <c r="BV37" s="40"/>
      <c r="BW37" s="40"/>
      <c r="BX37" s="39">
        <f t="shared" si="21"/>
        <v>0</v>
      </c>
      <c r="BY37" s="40"/>
      <c r="BZ37" s="40"/>
      <c r="CA37" s="40"/>
      <c r="CB37" s="39">
        <f t="shared" si="22"/>
        <v>0</v>
      </c>
      <c r="CC37" s="39">
        <f t="shared" si="23"/>
        <v>0</v>
      </c>
      <c r="CD37" s="39">
        <f>AT37</f>
        <v>0</v>
      </c>
      <c r="CE37" s="39">
        <f t="shared" ref="CE37:CE100" si="37">CE$36+(A37-1528)*(CE$138-CE$36)/102</f>
        <v>1.1588393421884884</v>
      </c>
      <c r="CF37" s="39">
        <f t="shared" si="25"/>
        <v>0</v>
      </c>
      <c r="CG37" s="39">
        <f t="shared" si="26"/>
        <v>0</v>
      </c>
      <c r="CH37" s="39">
        <f t="shared" si="32"/>
        <v>0</v>
      </c>
      <c r="CI37" s="39">
        <f t="shared" si="33"/>
        <v>0</v>
      </c>
      <c r="CJ37" s="39">
        <v>0.09</v>
      </c>
      <c r="CK37" s="39">
        <f t="shared" si="27"/>
        <v>0</v>
      </c>
      <c r="CL37" s="39">
        <f t="shared" si="28"/>
        <v>0</v>
      </c>
      <c r="CM37" s="39">
        <f t="shared" si="29"/>
        <v>0</v>
      </c>
      <c r="CN37" s="39">
        <f t="shared" si="30"/>
        <v>0</v>
      </c>
      <c r="CO37" s="39">
        <f t="shared" si="31"/>
        <v>0</v>
      </c>
      <c r="CP37" s="39">
        <v>1.75</v>
      </c>
      <c r="CQ37" s="39">
        <f t="shared" si="35"/>
        <v>0.63714218345677198</v>
      </c>
      <c r="CR37" s="40"/>
      <c r="CS37" s="40"/>
      <c r="CT37" s="6"/>
      <c r="CU37" s="6"/>
    </row>
    <row r="38" spans="1:99">
      <c r="A38" s="59">
        <v>1530</v>
      </c>
      <c r="B38" s="6"/>
      <c r="C38" s="6"/>
      <c r="D38" s="6"/>
      <c r="E38" s="30">
        <v>205.4</v>
      </c>
      <c r="F38" s="6"/>
      <c r="G38" s="6"/>
      <c r="H38" s="6"/>
      <c r="I38" s="6"/>
      <c r="J38" s="6"/>
      <c r="K38" s="6"/>
      <c r="L38" s="30">
        <v>22.35</v>
      </c>
      <c r="M38" s="6"/>
      <c r="N38" s="6"/>
      <c r="O38" s="6"/>
      <c r="P38" s="6"/>
      <c r="Q38" s="6"/>
      <c r="R38" s="6"/>
      <c r="S38" s="30">
        <v>280</v>
      </c>
      <c r="T38" s="6"/>
      <c r="U38" s="6"/>
      <c r="V38" s="6"/>
      <c r="W38" s="6"/>
      <c r="X38" s="6"/>
      <c r="Y38" s="30">
        <v>29.8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39">
        <f t="shared" si="0"/>
        <v>0</v>
      </c>
      <c r="AP38" s="40"/>
      <c r="AQ38" s="40"/>
      <c r="AR38" s="39">
        <f t="shared" si="1"/>
        <v>0</v>
      </c>
      <c r="AS38" s="39">
        <f t="shared" si="2"/>
        <v>0</v>
      </c>
      <c r="AT38" s="39">
        <f t="shared" si="3"/>
        <v>0</v>
      </c>
      <c r="AU38" s="39">
        <f t="shared" si="4"/>
        <v>0</v>
      </c>
      <c r="AV38" s="39">
        <f t="shared" si="5"/>
        <v>0.10113122171945702</v>
      </c>
      <c r="AW38" s="39">
        <f t="shared" si="6"/>
        <v>0</v>
      </c>
      <c r="AX38" s="39">
        <f t="shared" si="7"/>
        <v>0</v>
      </c>
      <c r="AY38" s="39">
        <f t="shared" si="8"/>
        <v>0</v>
      </c>
      <c r="AZ38" s="39">
        <f t="shared" si="8"/>
        <v>0</v>
      </c>
      <c r="BA38" s="39">
        <f t="shared" si="8"/>
        <v>0</v>
      </c>
      <c r="BB38" s="39">
        <f t="shared" si="8"/>
        <v>280</v>
      </c>
      <c r="BC38" s="39">
        <f t="shared" si="9"/>
        <v>0</v>
      </c>
      <c r="BD38" s="39">
        <f t="shared" si="10"/>
        <v>0</v>
      </c>
      <c r="BE38" s="39">
        <f t="shared" si="10"/>
        <v>0</v>
      </c>
      <c r="BF38" s="39">
        <f t="shared" si="10"/>
        <v>0</v>
      </c>
      <c r="BG38" s="39">
        <f t="shared" si="11"/>
        <v>0</v>
      </c>
      <c r="BH38" s="39">
        <f t="shared" si="36"/>
        <v>0</v>
      </c>
      <c r="BI38" s="39">
        <f t="shared" si="12"/>
        <v>0</v>
      </c>
      <c r="BJ38" s="39">
        <f t="shared" si="13"/>
        <v>0</v>
      </c>
      <c r="BK38" s="39">
        <f t="shared" si="14"/>
        <v>0</v>
      </c>
      <c r="BL38" s="39">
        <f t="shared" si="15"/>
        <v>0</v>
      </c>
      <c r="BM38" s="39">
        <f t="shared" si="16"/>
        <v>0</v>
      </c>
      <c r="BN38" s="39">
        <f t="shared" si="16"/>
        <v>0</v>
      </c>
      <c r="BO38" s="39">
        <f t="shared" si="16"/>
        <v>0</v>
      </c>
      <c r="BP38" s="39">
        <f t="shared" si="16"/>
        <v>0</v>
      </c>
      <c r="BQ38" s="39">
        <f t="shared" si="17"/>
        <v>0</v>
      </c>
      <c r="BR38" s="39">
        <f t="shared" si="18"/>
        <v>0</v>
      </c>
      <c r="BS38" s="39">
        <f t="shared" si="19"/>
        <v>0</v>
      </c>
      <c r="BT38" s="39">
        <f t="shared" si="20"/>
        <v>0</v>
      </c>
      <c r="BU38" s="39">
        <f t="shared" si="20"/>
        <v>0</v>
      </c>
      <c r="BV38" s="40"/>
      <c r="BW38" s="40"/>
      <c r="BX38" s="39">
        <f t="shared" si="21"/>
        <v>0</v>
      </c>
      <c r="BY38" s="40"/>
      <c r="BZ38" s="40"/>
      <c r="CA38" s="40"/>
      <c r="CB38" s="39">
        <f t="shared" si="22"/>
        <v>0</v>
      </c>
      <c r="CC38" s="39">
        <f t="shared" si="23"/>
        <v>0</v>
      </c>
      <c r="CD38" s="39">
        <f>AT38</f>
        <v>0</v>
      </c>
      <c r="CE38" s="39">
        <f t="shared" si="37"/>
        <v>1.1621487304599258</v>
      </c>
      <c r="CF38" s="39">
        <f t="shared" si="25"/>
        <v>0</v>
      </c>
      <c r="CG38" s="39">
        <f t="shared" si="26"/>
        <v>0</v>
      </c>
      <c r="CH38" s="39">
        <f t="shared" si="32"/>
        <v>0</v>
      </c>
      <c r="CI38" s="39">
        <f t="shared" si="33"/>
        <v>0</v>
      </c>
      <c r="CJ38" s="39">
        <f>AV38</f>
        <v>0.10113122171945702</v>
      </c>
      <c r="CK38" s="39">
        <f t="shared" si="27"/>
        <v>0</v>
      </c>
      <c r="CL38" s="39">
        <f t="shared" si="28"/>
        <v>0</v>
      </c>
      <c r="CM38" s="39">
        <f t="shared" si="29"/>
        <v>0</v>
      </c>
      <c r="CN38" s="39">
        <f t="shared" si="30"/>
        <v>0</v>
      </c>
      <c r="CO38" s="39">
        <f t="shared" si="31"/>
        <v>0</v>
      </c>
      <c r="CP38" s="39">
        <v>1.75</v>
      </c>
      <c r="CQ38" s="39">
        <f t="shared" si="35"/>
        <v>0.63714218345677198</v>
      </c>
      <c r="CR38" s="40"/>
      <c r="CS38" s="40"/>
      <c r="CT38" s="6"/>
      <c r="CU38" s="6"/>
    </row>
    <row r="39" spans="1:99">
      <c r="A39" s="59">
        <v>1531</v>
      </c>
      <c r="B39" s="6"/>
      <c r="C39" s="6"/>
      <c r="D39" s="30">
        <v>393.2</v>
      </c>
      <c r="E39" s="30">
        <v>206.5</v>
      </c>
      <c r="F39" s="6"/>
      <c r="G39" s="30">
        <v>8.34</v>
      </c>
      <c r="H39" s="6"/>
      <c r="I39" s="30">
        <v>28.61</v>
      </c>
      <c r="J39" s="6"/>
      <c r="K39" s="6"/>
      <c r="L39" s="30">
        <v>35.76</v>
      </c>
      <c r="M39" s="6"/>
      <c r="N39" s="6"/>
      <c r="O39" s="6"/>
      <c r="P39" s="6"/>
      <c r="Q39" s="6"/>
      <c r="R39" s="6"/>
      <c r="S39" s="30">
        <v>365</v>
      </c>
      <c r="T39" s="6"/>
      <c r="U39" s="6"/>
      <c r="V39" s="6"/>
      <c r="W39" s="6"/>
      <c r="X39" s="6"/>
      <c r="Y39" s="30">
        <v>26.89</v>
      </c>
      <c r="Z39" s="6"/>
      <c r="AA39" s="6"/>
      <c r="AB39" s="30">
        <v>71.3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39">
        <f t="shared" si="0"/>
        <v>0.13106666666666666</v>
      </c>
      <c r="AP39" s="40"/>
      <c r="AQ39" s="40"/>
      <c r="AR39" s="39">
        <f t="shared" si="1"/>
        <v>0.1668</v>
      </c>
      <c r="AS39" s="39">
        <f t="shared" si="2"/>
        <v>0</v>
      </c>
      <c r="AT39" s="39">
        <f t="shared" si="3"/>
        <v>2.0128750835473319</v>
      </c>
      <c r="AU39" s="39">
        <f t="shared" si="4"/>
        <v>0</v>
      </c>
      <c r="AV39" s="39">
        <f t="shared" si="5"/>
        <v>0.16180995475113122</v>
      </c>
      <c r="AW39" s="39">
        <f t="shared" si="6"/>
        <v>0</v>
      </c>
      <c r="AX39" s="39">
        <f t="shared" si="7"/>
        <v>0</v>
      </c>
      <c r="AY39" s="39">
        <f t="shared" si="8"/>
        <v>0</v>
      </c>
      <c r="AZ39" s="39">
        <f t="shared" si="8"/>
        <v>0</v>
      </c>
      <c r="BA39" s="39">
        <f t="shared" si="8"/>
        <v>0</v>
      </c>
      <c r="BB39" s="39">
        <f t="shared" si="8"/>
        <v>365</v>
      </c>
      <c r="BC39" s="39">
        <f t="shared" si="9"/>
        <v>0</v>
      </c>
      <c r="BD39" s="39">
        <f t="shared" si="10"/>
        <v>0</v>
      </c>
      <c r="BE39" s="39">
        <f t="shared" si="10"/>
        <v>0</v>
      </c>
      <c r="BF39" s="39">
        <f t="shared" si="10"/>
        <v>0</v>
      </c>
      <c r="BG39" s="39">
        <f t="shared" si="11"/>
        <v>0</v>
      </c>
      <c r="BH39" s="39">
        <f t="shared" si="36"/>
        <v>0</v>
      </c>
      <c r="BI39" s="39">
        <f t="shared" si="12"/>
        <v>0</v>
      </c>
      <c r="BJ39" s="39">
        <f t="shared" si="13"/>
        <v>0</v>
      </c>
      <c r="BK39" s="39">
        <f t="shared" si="14"/>
        <v>7.1300000000000002E-2</v>
      </c>
      <c r="BL39" s="39">
        <f t="shared" si="15"/>
        <v>0</v>
      </c>
      <c r="BM39" s="39">
        <f t="shared" si="16"/>
        <v>0</v>
      </c>
      <c r="BN39" s="39">
        <f t="shared" si="16"/>
        <v>0</v>
      </c>
      <c r="BO39" s="39">
        <f t="shared" si="16"/>
        <v>0</v>
      </c>
      <c r="BP39" s="39">
        <f t="shared" si="16"/>
        <v>0</v>
      </c>
      <c r="BQ39" s="39">
        <f t="shared" si="17"/>
        <v>0</v>
      </c>
      <c r="BR39" s="39">
        <f t="shared" si="18"/>
        <v>0</v>
      </c>
      <c r="BS39" s="39">
        <f t="shared" si="19"/>
        <v>0</v>
      </c>
      <c r="BT39" s="39">
        <f t="shared" si="20"/>
        <v>0</v>
      </c>
      <c r="BU39" s="39">
        <f t="shared" si="20"/>
        <v>0</v>
      </c>
      <c r="BV39" s="40"/>
      <c r="BW39" s="40"/>
      <c r="BX39" s="39">
        <f t="shared" si="21"/>
        <v>0</v>
      </c>
      <c r="BY39" s="40"/>
      <c r="BZ39" s="40"/>
      <c r="CA39" s="40"/>
      <c r="CB39" s="39">
        <f t="shared" si="22"/>
        <v>0.1668</v>
      </c>
      <c r="CC39" s="39">
        <f t="shared" si="23"/>
        <v>0</v>
      </c>
      <c r="CD39" s="39">
        <f>AT39</f>
        <v>2.0128750835473319</v>
      </c>
      <c r="CE39" s="39">
        <f t="shared" si="37"/>
        <v>1.1654581187313635</v>
      </c>
      <c r="CF39" s="39">
        <f t="shared" si="25"/>
        <v>0</v>
      </c>
      <c r="CG39" s="39">
        <f t="shared" si="26"/>
        <v>7.1300000000000002E-2</v>
      </c>
      <c r="CH39" s="39">
        <f t="shared" si="32"/>
        <v>0</v>
      </c>
      <c r="CI39" s="39">
        <f t="shared" si="33"/>
        <v>0</v>
      </c>
      <c r="CJ39" s="39">
        <f>AV39</f>
        <v>0.16180995475113122</v>
      </c>
      <c r="CK39" s="39">
        <f t="shared" si="27"/>
        <v>2.0128750835473319</v>
      </c>
      <c r="CL39" s="39">
        <f t="shared" si="28"/>
        <v>0</v>
      </c>
      <c r="CM39" s="39">
        <f t="shared" si="29"/>
        <v>0</v>
      </c>
      <c r="CN39" s="39">
        <f t="shared" si="30"/>
        <v>0</v>
      </c>
      <c r="CO39" s="39">
        <f t="shared" si="31"/>
        <v>2.0128750835473319</v>
      </c>
      <c r="CP39" s="39">
        <v>1.75</v>
      </c>
      <c r="CQ39" s="39">
        <f t="shared" si="35"/>
        <v>0.63714218345677198</v>
      </c>
      <c r="CR39" s="40"/>
      <c r="CS39" s="40"/>
      <c r="CT39" s="6"/>
      <c r="CU39" s="6"/>
    </row>
    <row r="40" spans="1:99">
      <c r="A40" s="59">
        <v>1532</v>
      </c>
      <c r="B40" s="6"/>
      <c r="C40" s="6"/>
      <c r="D40" s="6"/>
      <c r="E40" s="30">
        <v>196.6</v>
      </c>
      <c r="F40" s="6"/>
      <c r="G40" s="6"/>
      <c r="H40" s="6"/>
      <c r="I40" s="6"/>
      <c r="J40" s="6"/>
      <c r="K40" s="6"/>
      <c r="L40" s="30">
        <v>19.36</v>
      </c>
      <c r="M40" s="6"/>
      <c r="N40" s="6"/>
      <c r="O40" s="6"/>
      <c r="P40" s="6"/>
      <c r="Q40" s="6"/>
      <c r="R40" s="6"/>
      <c r="S40" s="30">
        <v>384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39">
        <f t="shared" si="0"/>
        <v>0</v>
      </c>
      <c r="AP40" s="40"/>
      <c r="AQ40" s="40"/>
      <c r="AR40" s="39">
        <f t="shared" si="1"/>
        <v>0</v>
      </c>
      <c r="AS40" s="39">
        <f t="shared" si="2"/>
        <v>0</v>
      </c>
      <c r="AT40" s="39">
        <f t="shared" si="3"/>
        <v>0</v>
      </c>
      <c r="AU40" s="39">
        <f t="shared" si="4"/>
        <v>0</v>
      </c>
      <c r="AV40" s="39">
        <f t="shared" si="5"/>
        <v>8.7601809954751128E-2</v>
      </c>
      <c r="AW40" s="39">
        <f t="shared" si="6"/>
        <v>0</v>
      </c>
      <c r="AX40" s="39">
        <f t="shared" si="7"/>
        <v>0</v>
      </c>
      <c r="AY40" s="39">
        <f t="shared" si="8"/>
        <v>0</v>
      </c>
      <c r="AZ40" s="39">
        <f t="shared" si="8"/>
        <v>0</v>
      </c>
      <c r="BA40" s="39">
        <f t="shared" si="8"/>
        <v>0</v>
      </c>
      <c r="BB40" s="39">
        <f t="shared" si="8"/>
        <v>384</v>
      </c>
      <c r="BC40" s="39">
        <f t="shared" si="9"/>
        <v>0</v>
      </c>
      <c r="BD40" s="39">
        <f t="shared" si="10"/>
        <v>0</v>
      </c>
      <c r="BE40" s="39">
        <f t="shared" si="10"/>
        <v>0</v>
      </c>
      <c r="BF40" s="39">
        <f t="shared" si="10"/>
        <v>0</v>
      </c>
      <c r="BG40" s="39">
        <f t="shared" si="11"/>
        <v>0</v>
      </c>
      <c r="BH40" s="39">
        <f t="shared" si="36"/>
        <v>0</v>
      </c>
      <c r="BI40" s="39">
        <f t="shared" si="12"/>
        <v>0</v>
      </c>
      <c r="BJ40" s="39">
        <f t="shared" si="13"/>
        <v>0</v>
      </c>
      <c r="BK40" s="39">
        <f t="shared" si="14"/>
        <v>0</v>
      </c>
      <c r="BL40" s="39">
        <f t="shared" si="15"/>
        <v>0</v>
      </c>
      <c r="BM40" s="39">
        <f t="shared" si="16"/>
        <v>0</v>
      </c>
      <c r="BN40" s="39">
        <f t="shared" si="16"/>
        <v>0</v>
      </c>
      <c r="BO40" s="39">
        <f t="shared" si="16"/>
        <v>0</v>
      </c>
      <c r="BP40" s="39">
        <f t="shared" si="16"/>
        <v>0</v>
      </c>
      <c r="BQ40" s="39">
        <f t="shared" si="17"/>
        <v>0</v>
      </c>
      <c r="BR40" s="39">
        <f t="shared" si="18"/>
        <v>0</v>
      </c>
      <c r="BS40" s="39">
        <f t="shared" si="19"/>
        <v>0</v>
      </c>
      <c r="BT40" s="39">
        <f t="shared" si="20"/>
        <v>0</v>
      </c>
      <c r="BU40" s="39">
        <f t="shared" si="20"/>
        <v>0</v>
      </c>
      <c r="BV40" s="40"/>
      <c r="BW40" s="40"/>
      <c r="BX40" s="39">
        <f t="shared" si="21"/>
        <v>0</v>
      </c>
      <c r="BY40" s="40"/>
      <c r="BZ40" s="40"/>
      <c r="CA40" s="40"/>
      <c r="CB40" s="39">
        <f t="shared" si="22"/>
        <v>0</v>
      </c>
      <c r="CC40" s="39">
        <f t="shared" si="23"/>
        <v>0</v>
      </c>
      <c r="CD40" s="39">
        <v>2</v>
      </c>
      <c r="CE40" s="39">
        <f t="shared" si="37"/>
        <v>1.1687675070028012</v>
      </c>
      <c r="CF40" s="39">
        <f t="shared" si="25"/>
        <v>0</v>
      </c>
      <c r="CG40" s="39">
        <v>0.08</v>
      </c>
      <c r="CH40" s="39">
        <f t="shared" si="32"/>
        <v>0</v>
      </c>
      <c r="CI40" s="39">
        <f t="shared" si="33"/>
        <v>0</v>
      </c>
      <c r="CJ40" s="39">
        <f>AV40</f>
        <v>8.7601809954751128E-2</v>
      </c>
      <c r="CK40" s="39">
        <f t="shared" si="27"/>
        <v>2</v>
      </c>
      <c r="CL40" s="39">
        <f t="shared" si="28"/>
        <v>0</v>
      </c>
      <c r="CM40" s="39">
        <f t="shared" si="29"/>
        <v>0</v>
      </c>
      <c r="CN40" s="39">
        <f t="shared" si="30"/>
        <v>0</v>
      </c>
      <c r="CO40" s="39">
        <f t="shared" si="31"/>
        <v>2</v>
      </c>
      <c r="CP40" s="39">
        <v>1.75</v>
      </c>
      <c r="CQ40" s="39">
        <f t="shared" si="35"/>
        <v>0.63714218345677198</v>
      </c>
      <c r="CR40" s="40"/>
      <c r="CS40" s="40"/>
      <c r="CT40" s="6"/>
      <c r="CU40" s="6"/>
    </row>
    <row r="41" spans="1:99">
      <c r="A41" s="59">
        <v>1533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39">
        <f t="shared" si="0"/>
        <v>0</v>
      </c>
      <c r="AP41" s="40"/>
      <c r="AQ41" s="40"/>
      <c r="AR41" s="39">
        <f t="shared" si="1"/>
        <v>0</v>
      </c>
      <c r="AS41" s="39">
        <f t="shared" si="2"/>
        <v>0</v>
      </c>
      <c r="AT41" s="39">
        <f t="shared" si="3"/>
        <v>0</v>
      </c>
      <c r="AU41" s="39">
        <f t="shared" si="4"/>
        <v>0</v>
      </c>
      <c r="AV41" s="39">
        <f t="shared" si="5"/>
        <v>0</v>
      </c>
      <c r="AW41" s="39">
        <f t="shared" si="6"/>
        <v>0</v>
      </c>
      <c r="AX41" s="39">
        <f t="shared" si="7"/>
        <v>0</v>
      </c>
      <c r="AY41" s="39">
        <f t="shared" si="8"/>
        <v>0</v>
      </c>
      <c r="AZ41" s="39">
        <f t="shared" si="8"/>
        <v>0</v>
      </c>
      <c r="BA41" s="39">
        <f t="shared" si="8"/>
        <v>0</v>
      </c>
      <c r="BB41" s="39">
        <f t="shared" si="8"/>
        <v>0</v>
      </c>
      <c r="BC41" s="39">
        <f t="shared" si="9"/>
        <v>0</v>
      </c>
      <c r="BD41" s="39">
        <f t="shared" si="10"/>
        <v>0</v>
      </c>
      <c r="BE41" s="39">
        <f t="shared" si="10"/>
        <v>0</v>
      </c>
      <c r="BF41" s="39">
        <f t="shared" si="10"/>
        <v>0</v>
      </c>
      <c r="BG41" s="39">
        <f t="shared" si="11"/>
        <v>0</v>
      </c>
      <c r="BH41" s="39">
        <f t="shared" si="36"/>
        <v>0</v>
      </c>
      <c r="BI41" s="39">
        <f t="shared" si="12"/>
        <v>0</v>
      </c>
      <c r="BJ41" s="39">
        <f t="shared" si="13"/>
        <v>0</v>
      </c>
      <c r="BK41" s="39">
        <f t="shared" si="14"/>
        <v>0</v>
      </c>
      <c r="BL41" s="39">
        <f t="shared" si="15"/>
        <v>0</v>
      </c>
      <c r="BM41" s="39">
        <f t="shared" si="16"/>
        <v>0</v>
      </c>
      <c r="BN41" s="39">
        <f t="shared" si="16"/>
        <v>0</v>
      </c>
      <c r="BO41" s="39">
        <f t="shared" si="16"/>
        <v>0</v>
      </c>
      <c r="BP41" s="39">
        <f t="shared" si="16"/>
        <v>0</v>
      </c>
      <c r="BQ41" s="39">
        <f t="shared" si="17"/>
        <v>0</v>
      </c>
      <c r="BR41" s="39">
        <f t="shared" si="18"/>
        <v>0</v>
      </c>
      <c r="BS41" s="39">
        <f t="shared" si="19"/>
        <v>0</v>
      </c>
      <c r="BT41" s="39">
        <f t="shared" si="20"/>
        <v>0</v>
      </c>
      <c r="BU41" s="39">
        <f t="shared" si="20"/>
        <v>0</v>
      </c>
      <c r="BV41" s="40"/>
      <c r="BW41" s="40"/>
      <c r="BX41" s="39">
        <f t="shared" si="21"/>
        <v>0</v>
      </c>
      <c r="BY41" s="40"/>
      <c r="BZ41" s="40"/>
      <c r="CA41" s="40"/>
      <c r="CB41" s="39">
        <f t="shared" si="22"/>
        <v>0</v>
      </c>
      <c r="CC41" s="39">
        <f t="shared" si="23"/>
        <v>0</v>
      </c>
      <c r="CD41" s="39">
        <v>2</v>
      </c>
      <c r="CE41" s="39">
        <f t="shared" si="37"/>
        <v>1.1720768952742386</v>
      </c>
      <c r="CF41" s="39">
        <f t="shared" si="25"/>
        <v>0</v>
      </c>
      <c r="CG41" s="39">
        <v>0.08</v>
      </c>
      <c r="CH41" s="39">
        <f t="shared" si="32"/>
        <v>0</v>
      </c>
      <c r="CI41" s="39">
        <f t="shared" si="33"/>
        <v>0</v>
      </c>
      <c r="CJ41" s="39">
        <v>0.08</v>
      </c>
      <c r="CK41" s="39">
        <f t="shared" si="27"/>
        <v>2</v>
      </c>
      <c r="CL41" s="39">
        <f t="shared" si="28"/>
        <v>0</v>
      </c>
      <c r="CM41" s="39">
        <f t="shared" si="29"/>
        <v>0</v>
      </c>
      <c r="CN41" s="39">
        <f t="shared" si="30"/>
        <v>0</v>
      </c>
      <c r="CO41" s="39">
        <f t="shared" si="31"/>
        <v>2</v>
      </c>
      <c r="CP41" s="39">
        <v>1.75</v>
      </c>
      <c r="CQ41" s="39">
        <f t="shared" si="35"/>
        <v>0.63714218345677198</v>
      </c>
      <c r="CR41" s="40"/>
      <c r="CS41" s="40"/>
      <c r="CT41" s="6"/>
      <c r="CU41" s="6"/>
    </row>
    <row r="42" spans="1:99">
      <c r="A42" s="59">
        <v>1534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39">
        <f t="shared" si="0"/>
        <v>0</v>
      </c>
      <c r="AP42" s="40"/>
      <c r="AQ42" s="40"/>
      <c r="AR42" s="39">
        <f t="shared" si="1"/>
        <v>0</v>
      </c>
      <c r="AS42" s="39">
        <f t="shared" si="2"/>
        <v>0</v>
      </c>
      <c r="AT42" s="39">
        <f t="shared" si="3"/>
        <v>0</v>
      </c>
      <c r="AU42" s="39">
        <f t="shared" si="4"/>
        <v>0</v>
      </c>
      <c r="AV42" s="39">
        <f t="shared" si="5"/>
        <v>0</v>
      </c>
      <c r="AW42" s="39">
        <f t="shared" si="6"/>
        <v>0</v>
      </c>
      <c r="AX42" s="39">
        <f t="shared" si="7"/>
        <v>0</v>
      </c>
      <c r="AY42" s="39">
        <f t="shared" si="8"/>
        <v>0</v>
      </c>
      <c r="AZ42" s="39">
        <f t="shared" si="8"/>
        <v>0</v>
      </c>
      <c r="BA42" s="39">
        <f t="shared" si="8"/>
        <v>0</v>
      </c>
      <c r="BB42" s="39">
        <f t="shared" si="8"/>
        <v>0</v>
      </c>
      <c r="BC42" s="39">
        <f t="shared" si="9"/>
        <v>0</v>
      </c>
      <c r="BD42" s="39">
        <f t="shared" si="10"/>
        <v>0</v>
      </c>
      <c r="BE42" s="39">
        <f t="shared" si="10"/>
        <v>0</v>
      </c>
      <c r="BF42" s="39">
        <f t="shared" si="10"/>
        <v>0</v>
      </c>
      <c r="BG42" s="39">
        <f t="shared" si="11"/>
        <v>0</v>
      </c>
      <c r="BH42" s="39">
        <f t="shared" si="36"/>
        <v>0</v>
      </c>
      <c r="BI42" s="39">
        <f t="shared" si="12"/>
        <v>0</v>
      </c>
      <c r="BJ42" s="39">
        <f t="shared" si="13"/>
        <v>0</v>
      </c>
      <c r="BK42" s="39">
        <f t="shared" si="14"/>
        <v>0</v>
      </c>
      <c r="BL42" s="39">
        <f t="shared" si="15"/>
        <v>0</v>
      </c>
      <c r="BM42" s="39">
        <f t="shared" si="16"/>
        <v>0</v>
      </c>
      <c r="BN42" s="39">
        <f t="shared" si="16"/>
        <v>0</v>
      </c>
      <c r="BO42" s="39">
        <f t="shared" si="16"/>
        <v>0</v>
      </c>
      <c r="BP42" s="39">
        <f t="shared" si="16"/>
        <v>0</v>
      </c>
      <c r="BQ42" s="39">
        <f t="shared" si="17"/>
        <v>0</v>
      </c>
      <c r="BR42" s="39">
        <f t="shared" si="18"/>
        <v>0</v>
      </c>
      <c r="BS42" s="39">
        <f t="shared" si="19"/>
        <v>0</v>
      </c>
      <c r="BT42" s="39">
        <f t="shared" si="20"/>
        <v>0</v>
      </c>
      <c r="BU42" s="39">
        <f t="shared" si="20"/>
        <v>0</v>
      </c>
      <c r="BV42" s="40"/>
      <c r="BW42" s="40"/>
      <c r="BX42" s="39">
        <f t="shared" si="21"/>
        <v>0</v>
      </c>
      <c r="BY42" s="40"/>
      <c r="BZ42" s="40"/>
      <c r="CA42" s="40"/>
      <c r="CB42" s="39">
        <f t="shared" si="22"/>
        <v>0</v>
      </c>
      <c r="CC42" s="39">
        <f t="shared" si="23"/>
        <v>0</v>
      </c>
      <c r="CD42" s="39">
        <v>2</v>
      </c>
      <c r="CE42" s="39">
        <f t="shared" si="37"/>
        <v>1.1753862835456763</v>
      </c>
      <c r="CF42" s="39">
        <f t="shared" si="25"/>
        <v>0</v>
      </c>
      <c r="CG42" s="39">
        <v>0.08</v>
      </c>
      <c r="CH42" s="39">
        <f t="shared" si="32"/>
        <v>0</v>
      </c>
      <c r="CI42" s="39">
        <f t="shared" si="33"/>
        <v>0</v>
      </c>
      <c r="CJ42" s="39">
        <v>0.08</v>
      </c>
      <c r="CK42" s="39">
        <f t="shared" si="27"/>
        <v>2</v>
      </c>
      <c r="CL42" s="39">
        <f t="shared" si="28"/>
        <v>0</v>
      </c>
      <c r="CM42" s="39">
        <f t="shared" si="29"/>
        <v>0</v>
      </c>
      <c r="CN42" s="39">
        <f t="shared" si="30"/>
        <v>0</v>
      </c>
      <c r="CO42" s="39">
        <f t="shared" si="31"/>
        <v>2</v>
      </c>
      <c r="CP42" s="39">
        <v>1.75</v>
      </c>
      <c r="CQ42" s="39">
        <f t="shared" si="35"/>
        <v>0.63714218345677198</v>
      </c>
      <c r="CR42" s="40"/>
      <c r="CS42" s="40"/>
      <c r="CT42" s="6"/>
      <c r="CU42" s="6"/>
    </row>
    <row r="43" spans="1:99">
      <c r="A43" s="59">
        <v>1535</v>
      </c>
      <c r="B43" s="6"/>
      <c r="C43" s="6"/>
      <c r="D43" s="6"/>
      <c r="E43" s="6"/>
      <c r="F43" s="6"/>
      <c r="G43" s="30">
        <v>11.92</v>
      </c>
      <c r="H43" s="6"/>
      <c r="I43" s="6"/>
      <c r="J43" s="6"/>
      <c r="K43" s="6"/>
      <c r="L43" s="30">
        <v>17.88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39">
        <f t="shared" si="0"/>
        <v>0</v>
      </c>
      <c r="AP43" s="40"/>
      <c r="AQ43" s="40"/>
      <c r="AR43" s="39">
        <f t="shared" si="1"/>
        <v>0.2384</v>
      </c>
      <c r="AS43" s="39">
        <f t="shared" si="2"/>
        <v>0</v>
      </c>
      <c r="AT43" s="39">
        <f t="shared" si="3"/>
        <v>0</v>
      </c>
      <c r="AU43" s="39">
        <f t="shared" si="4"/>
        <v>0</v>
      </c>
      <c r="AV43" s="39">
        <f t="shared" si="5"/>
        <v>8.0904977375565609E-2</v>
      </c>
      <c r="AW43" s="39">
        <f t="shared" si="6"/>
        <v>0</v>
      </c>
      <c r="AX43" s="39">
        <f t="shared" si="7"/>
        <v>0</v>
      </c>
      <c r="AY43" s="39">
        <f t="shared" si="8"/>
        <v>0</v>
      </c>
      <c r="AZ43" s="39">
        <f t="shared" si="8"/>
        <v>0</v>
      </c>
      <c r="BA43" s="39">
        <f t="shared" si="8"/>
        <v>0</v>
      </c>
      <c r="BB43" s="39">
        <f t="shared" si="8"/>
        <v>0</v>
      </c>
      <c r="BC43" s="39">
        <f t="shared" si="9"/>
        <v>0</v>
      </c>
      <c r="BD43" s="39">
        <f t="shared" si="10"/>
        <v>0</v>
      </c>
      <c r="BE43" s="39">
        <f t="shared" si="10"/>
        <v>0</v>
      </c>
      <c r="BF43" s="39">
        <f t="shared" si="10"/>
        <v>0</v>
      </c>
      <c r="BG43" s="39">
        <f t="shared" si="11"/>
        <v>0</v>
      </c>
      <c r="BH43" s="39">
        <f t="shared" si="36"/>
        <v>1.411290322580645</v>
      </c>
      <c r="BI43" s="39">
        <f t="shared" si="12"/>
        <v>0</v>
      </c>
      <c r="BJ43" s="39">
        <f t="shared" si="13"/>
        <v>0</v>
      </c>
      <c r="BK43" s="39">
        <f t="shared" si="14"/>
        <v>0</v>
      </c>
      <c r="BL43" s="39">
        <f t="shared" si="15"/>
        <v>0</v>
      </c>
      <c r="BM43" s="39">
        <f t="shared" si="16"/>
        <v>0</v>
      </c>
      <c r="BN43" s="39">
        <f t="shared" si="16"/>
        <v>0</v>
      </c>
      <c r="BO43" s="39">
        <f t="shared" si="16"/>
        <v>0</v>
      </c>
      <c r="BP43" s="39">
        <f t="shared" si="16"/>
        <v>0</v>
      </c>
      <c r="BQ43" s="39">
        <f t="shared" si="17"/>
        <v>0</v>
      </c>
      <c r="BR43" s="39">
        <f t="shared" si="18"/>
        <v>0</v>
      </c>
      <c r="BS43" s="39">
        <f t="shared" si="19"/>
        <v>0</v>
      </c>
      <c r="BT43" s="39">
        <f t="shared" si="20"/>
        <v>0</v>
      </c>
      <c r="BU43" s="39">
        <f t="shared" si="20"/>
        <v>0</v>
      </c>
      <c r="BV43" s="40"/>
      <c r="BW43" s="39">
        <v>2.98</v>
      </c>
      <c r="BX43" s="39">
        <v>7.5999999999999998E-2</v>
      </c>
      <c r="BY43" s="39">
        <f t="shared" ref="BY43:BY106" si="38">1.244348*BX43+(0.011645+0.017128)*BW43+0.074702</f>
        <v>0.25501598799999997</v>
      </c>
      <c r="BZ43" s="39"/>
      <c r="CA43" s="39">
        <f t="shared" ref="CA43:CA106" si="39">BY43</f>
        <v>0.25501598799999997</v>
      </c>
      <c r="CB43" s="39">
        <f t="shared" si="22"/>
        <v>0.2384</v>
      </c>
      <c r="CC43" s="39">
        <v>0.45</v>
      </c>
      <c r="CD43" s="39">
        <v>2</v>
      </c>
      <c r="CE43" s="39">
        <f t="shared" si="37"/>
        <v>1.178695671817114</v>
      </c>
      <c r="CF43" s="39">
        <f t="shared" ref="CF43:CF106" si="40">CC43/18</f>
        <v>2.5000000000000001E-2</v>
      </c>
      <c r="CG43" s="39">
        <v>0.08</v>
      </c>
      <c r="CH43" s="39">
        <f t="shared" si="32"/>
        <v>0</v>
      </c>
      <c r="CI43" s="39">
        <f t="shared" si="33"/>
        <v>0</v>
      </c>
      <c r="CJ43" s="39">
        <f>AV43</f>
        <v>8.0904977375565609E-2</v>
      </c>
      <c r="CK43" s="39">
        <f t="shared" si="27"/>
        <v>2</v>
      </c>
      <c r="CL43" s="39">
        <f t="shared" si="28"/>
        <v>0</v>
      </c>
      <c r="CM43" s="39">
        <f t="shared" ref="CM43:CM106" si="41">CR43</f>
        <v>2.3450142857142855</v>
      </c>
      <c r="CN43" s="39">
        <f t="shared" si="30"/>
        <v>1.411290322580645</v>
      </c>
      <c r="CO43" s="39">
        <f t="shared" si="31"/>
        <v>2</v>
      </c>
      <c r="CP43" s="39">
        <v>1.75</v>
      </c>
      <c r="CQ43" s="39">
        <f t="shared" si="35"/>
        <v>0.63714218345677198</v>
      </c>
      <c r="CR43" s="39">
        <v>2.3450142857142855</v>
      </c>
      <c r="CS43" s="39">
        <f t="shared" ref="CS43:CS71" si="42">CP43</f>
        <v>1.75</v>
      </c>
      <c r="CT43" s="6"/>
      <c r="CU43" s="39">
        <f t="shared" ref="CU43:CU106" si="43">(182*$CA43+$CB$4*$CB43+$CC$4*$CC43+$CD$4*$CD43+$CE$4*$CE43+$CF$4*$CF43+$CJ$4*$CJ43+$CK$4*$CK43+$CM$4*$CM43+$CN$4*$CN43+$CO$4*$CO43+5*$CS43)/414.8987</f>
        <v>0.33166664407259655</v>
      </c>
    </row>
    <row r="44" spans="1:99">
      <c r="A44" s="59">
        <v>1536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39">
        <f t="shared" si="0"/>
        <v>0</v>
      </c>
      <c r="AP44" s="40"/>
      <c r="AQ44" s="40"/>
      <c r="AR44" s="39">
        <f t="shared" si="1"/>
        <v>0</v>
      </c>
      <c r="AS44" s="39">
        <f t="shared" si="2"/>
        <v>0</v>
      </c>
      <c r="AT44" s="39">
        <f t="shared" si="3"/>
        <v>0</v>
      </c>
      <c r="AU44" s="39">
        <f t="shared" si="4"/>
        <v>0</v>
      </c>
      <c r="AV44" s="39">
        <f t="shared" si="5"/>
        <v>0</v>
      </c>
      <c r="AW44" s="39">
        <f t="shared" si="6"/>
        <v>0</v>
      </c>
      <c r="AX44" s="39">
        <f t="shared" si="7"/>
        <v>0</v>
      </c>
      <c r="AY44" s="39">
        <f t="shared" si="8"/>
        <v>0</v>
      </c>
      <c r="AZ44" s="39">
        <f t="shared" si="8"/>
        <v>0</v>
      </c>
      <c r="BA44" s="39">
        <f t="shared" si="8"/>
        <v>0</v>
      </c>
      <c r="BB44" s="39">
        <f t="shared" si="8"/>
        <v>0</v>
      </c>
      <c r="BC44" s="39">
        <f t="shared" si="9"/>
        <v>0</v>
      </c>
      <c r="BD44" s="39">
        <f t="shared" si="10"/>
        <v>0</v>
      </c>
      <c r="BE44" s="39">
        <f t="shared" si="10"/>
        <v>0</v>
      </c>
      <c r="BF44" s="39">
        <f t="shared" si="10"/>
        <v>0</v>
      </c>
      <c r="BG44" s="39">
        <f t="shared" si="11"/>
        <v>0</v>
      </c>
      <c r="BH44" s="39">
        <f t="shared" si="36"/>
        <v>0</v>
      </c>
      <c r="BI44" s="39">
        <f t="shared" si="12"/>
        <v>0</v>
      </c>
      <c r="BJ44" s="39">
        <f t="shared" si="13"/>
        <v>0</v>
      </c>
      <c r="BK44" s="39">
        <f t="shared" si="14"/>
        <v>0</v>
      </c>
      <c r="BL44" s="39">
        <f t="shared" si="15"/>
        <v>0</v>
      </c>
      <c r="BM44" s="39">
        <f t="shared" si="16"/>
        <v>0</v>
      </c>
      <c r="BN44" s="39">
        <f t="shared" si="16"/>
        <v>0</v>
      </c>
      <c r="BO44" s="39">
        <f t="shared" si="16"/>
        <v>0</v>
      </c>
      <c r="BP44" s="39">
        <f t="shared" si="16"/>
        <v>0</v>
      </c>
      <c r="BQ44" s="39">
        <f t="shared" si="17"/>
        <v>0</v>
      </c>
      <c r="BR44" s="39">
        <f t="shared" si="18"/>
        <v>0</v>
      </c>
      <c r="BS44" s="39">
        <f t="shared" si="19"/>
        <v>0</v>
      </c>
      <c r="BT44" s="39">
        <f t="shared" si="20"/>
        <v>0</v>
      </c>
      <c r="BU44" s="39">
        <f t="shared" si="20"/>
        <v>0</v>
      </c>
      <c r="BV44" s="40"/>
      <c r="BW44" s="39">
        <v>2.98</v>
      </c>
      <c r="BX44" s="39">
        <v>7.5999999999999998E-2</v>
      </c>
      <c r="BY44" s="39">
        <f t="shared" si="38"/>
        <v>0.25501598799999997</v>
      </c>
      <c r="BZ44" s="39"/>
      <c r="CA44" s="39">
        <f t="shared" si="39"/>
        <v>0.25501598799999997</v>
      </c>
      <c r="CB44" s="39">
        <v>0.22</v>
      </c>
      <c r="CC44" s="39">
        <v>0.45</v>
      </c>
      <c r="CD44" s="39">
        <v>2</v>
      </c>
      <c r="CE44" s="39">
        <f t="shared" si="37"/>
        <v>1.1820050600885517</v>
      </c>
      <c r="CF44" s="39">
        <f t="shared" si="40"/>
        <v>2.5000000000000001E-2</v>
      </c>
      <c r="CG44" s="39">
        <v>0.08</v>
      </c>
      <c r="CH44" s="39">
        <f t="shared" si="32"/>
        <v>0</v>
      </c>
      <c r="CI44" s="39">
        <f t="shared" si="33"/>
        <v>0</v>
      </c>
      <c r="CJ44" s="39">
        <v>0.09</v>
      </c>
      <c r="CK44" s="39">
        <f t="shared" si="27"/>
        <v>2</v>
      </c>
      <c r="CL44" s="39">
        <f t="shared" si="28"/>
        <v>0</v>
      </c>
      <c r="CM44" s="39">
        <f t="shared" si="41"/>
        <v>2.3450142857142855</v>
      </c>
      <c r="CN44" s="39">
        <v>1.8</v>
      </c>
      <c r="CO44" s="39">
        <f t="shared" si="31"/>
        <v>2</v>
      </c>
      <c r="CP44" s="39">
        <v>1.75</v>
      </c>
      <c r="CQ44" s="39">
        <f t="shared" si="35"/>
        <v>0.63714218345677198</v>
      </c>
      <c r="CR44" s="39">
        <v>2.3450142857142855</v>
      </c>
      <c r="CS44" s="39">
        <f t="shared" si="42"/>
        <v>1.75</v>
      </c>
      <c r="CT44" s="6"/>
      <c r="CU44" s="39">
        <f t="shared" si="43"/>
        <v>0.33582753466576754</v>
      </c>
    </row>
    <row r="45" spans="1:99">
      <c r="A45" s="59">
        <v>1537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30">
        <v>24.58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39">
        <f t="shared" si="0"/>
        <v>0</v>
      </c>
      <c r="AP45" s="40"/>
      <c r="AQ45" s="40"/>
      <c r="AR45" s="39">
        <f t="shared" si="1"/>
        <v>0</v>
      </c>
      <c r="AS45" s="39">
        <f t="shared" si="2"/>
        <v>0</v>
      </c>
      <c r="AT45" s="39">
        <f t="shared" si="3"/>
        <v>0</v>
      </c>
      <c r="AU45" s="39">
        <f t="shared" si="4"/>
        <v>0</v>
      </c>
      <c r="AV45" s="39">
        <f t="shared" si="5"/>
        <v>0.11122171945701356</v>
      </c>
      <c r="AW45" s="39">
        <f t="shared" si="6"/>
        <v>0</v>
      </c>
      <c r="AX45" s="39">
        <f t="shared" si="7"/>
        <v>0</v>
      </c>
      <c r="AY45" s="39">
        <f t="shared" si="8"/>
        <v>0</v>
      </c>
      <c r="AZ45" s="39">
        <f t="shared" si="8"/>
        <v>0</v>
      </c>
      <c r="BA45" s="39">
        <f t="shared" si="8"/>
        <v>0</v>
      </c>
      <c r="BB45" s="39">
        <f t="shared" si="8"/>
        <v>0</v>
      </c>
      <c r="BC45" s="39">
        <f t="shared" si="9"/>
        <v>0</v>
      </c>
      <c r="BD45" s="39">
        <f t="shared" si="10"/>
        <v>0</v>
      </c>
      <c r="BE45" s="39">
        <f t="shared" si="10"/>
        <v>0</v>
      </c>
      <c r="BF45" s="39">
        <f t="shared" si="10"/>
        <v>0</v>
      </c>
      <c r="BG45" s="39">
        <f t="shared" si="11"/>
        <v>0</v>
      </c>
      <c r="BH45" s="39">
        <f t="shared" si="36"/>
        <v>0</v>
      </c>
      <c r="BI45" s="39">
        <f t="shared" si="12"/>
        <v>0</v>
      </c>
      <c r="BJ45" s="39">
        <f t="shared" si="13"/>
        <v>0</v>
      </c>
      <c r="BK45" s="39">
        <f t="shared" si="14"/>
        <v>0</v>
      </c>
      <c r="BL45" s="39">
        <f t="shared" si="15"/>
        <v>0</v>
      </c>
      <c r="BM45" s="39">
        <f t="shared" si="16"/>
        <v>0</v>
      </c>
      <c r="BN45" s="39">
        <f t="shared" si="16"/>
        <v>0</v>
      </c>
      <c r="BO45" s="39">
        <f t="shared" si="16"/>
        <v>0</v>
      </c>
      <c r="BP45" s="39">
        <f t="shared" si="16"/>
        <v>0</v>
      </c>
      <c r="BQ45" s="39">
        <f t="shared" si="17"/>
        <v>0</v>
      </c>
      <c r="BR45" s="39">
        <f t="shared" si="18"/>
        <v>0</v>
      </c>
      <c r="BS45" s="39">
        <f t="shared" si="19"/>
        <v>0</v>
      </c>
      <c r="BT45" s="39">
        <f t="shared" si="20"/>
        <v>0</v>
      </c>
      <c r="BU45" s="39">
        <f t="shared" si="20"/>
        <v>0</v>
      </c>
      <c r="BV45" s="40"/>
      <c r="BW45" s="39">
        <v>2.98</v>
      </c>
      <c r="BX45" s="39">
        <v>7.5999999999999998E-2</v>
      </c>
      <c r="BY45" s="39">
        <f t="shared" si="38"/>
        <v>0.25501598799999997</v>
      </c>
      <c r="BZ45" s="39"/>
      <c r="CA45" s="39">
        <f t="shared" si="39"/>
        <v>0.25501598799999997</v>
      </c>
      <c r="CB45" s="39">
        <v>0.22</v>
      </c>
      <c r="CC45" s="39">
        <v>0.45</v>
      </c>
      <c r="CD45" s="39">
        <v>2</v>
      </c>
      <c r="CE45" s="39">
        <f t="shared" si="37"/>
        <v>1.1853144483599891</v>
      </c>
      <c r="CF45" s="39">
        <f t="shared" si="40"/>
        <v>2.5000000000000001E-2</v>
      </c>
      <c r="CG45" s="39">
        <v>0.08</v>
      </c>
      <c r="CH45" s="39">
        <f t="shared" si="32"/>
        <v>0</v>
      </c>
      <c r="CI45" s="39">
        <f t="shared" si="33"/>
        <v>0</v>
      </c>
      <c r="CJ45" s="39">
        <f>AV45</f>
        <v>0.11122171945701356</v>
      </c>
      <c r="CK45" s="39">
        <f t="shared" si="27"/>
        <v>2</v>
      </c>
      <c r="CL45" s="39">
        <f t="shared" si="28"/>
        <v>0</v>
      </c>
      <c r="CM45" s="39">
        <f t="shared" si="41"/>
        <v>2.3450142857142855</v>
      </c>
      <c r="CN45" s="39">
        <v>2</v>
      </c>
      <c r="CO45" s="39">
        <f t="shared" si="31"/>
        <v>2</v>
      </c>
      <c r="CP45" s="39">
        <v>1.75</v>
      </c>
      <c r="CQ45" s="39">
        <f t="shared" si="35"/>
        <v>0.63714218345677198</v>
      </c>
      <c r="CR45" s="39">
        <v>2.3450142857142855</v>
      </c>
      <c r="CS45" s="39">
        <f t="shared" si="42"/>
        <v>1.75</v>
      </c>
      <c r="CT45" s="6"/>
      <c r="CU45" s="39">
        <f t="shared" si="43"/>
        <v>0.34643147668869489</v>
      </c>
    </row>
    <row r="46" spans="1:99">
      <c r="A46" s="59">
        <v>1538</v>
      </c>
      <c r="B46" s="6"/>
      <c r="C46" s="30">
        <v>210</v>
      </c>
      <c r="D46" s="6"/>
      <c r="E46" s="30">
        <v>175.9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39">
        <f t="shared" si="0"/>
        <v>0</v>
      </c>
      <c r="AP46" s="40"/>
      <c r="AQ46" s="39">
        <f>C46/3000</f>
        <v>7.0000000000000007E-2</v>
      </c>
      <c r="AR46" s="39">
        <f t="shared" si="1"/>
        <v>0</v>
      </c>
      <c r="AS46" s="39">
        <f t="shared" si="2"/>
        <v>0</v>
      </c>
      <c r="AT46" s="39">
        <f t="shared" si="3"/>
        <v>0</v>
      </c>
      <c r="AU46" s="39">
        <f t="shared" si="4"/>
        <v>0</v>
      </c>
      <c r="AV46" s="39">
        <f t="shared" si="5"/>
        <v>0</v>
      </c>
      <c r="AW46" s="39">
        <f t="shared" si="6"/>
        <v>0</v>
      </c>
      <c r="AX46" s="39">
        <f t="shared" si="7"/>
        <v>0</v>
      </c>
      <c r="AY46" s="39">
        <f t="shared" si="8"/>
        <v>0</v>
      </c>
      <c r="AZ46" s="39">
        <f t="shared" si="8"/>
        <v>0</v>
      </c>
      <c r="BA46" s="39">
        <f t="shared" si="8"/>
        <v>0</v>
      </c>
      <c r="BB46" s="39">
        <f t="shared" si="8"/>
        <v>0</v>
      </c>
      <c r="BC46" s="39">
        <f t="shared" si="9"/>
        <v>0</v>
      </c>
      <c r="BD46" s="39">
        <f t="shared" si="10"/>
        <v>0</v>
      </c>
      <c r="BE46" s="39">
        <f t="shared" si="10"/>
        <v>0</v>
      </c>
      <c r="BF46" s="39">
        <f t="shared" si="10"/>
        <v>0</v>
      </c>
      <c r="BG46" s="39">
        <f t="shared" si="11"/>
        <v>0</v>
      </c>
      <c r="BH46" s="39">
        <f t="shared" si="36"/>
        <v>0</v>
      </c>
      <c r="BI46" s="39">
        <f t="shared" si="12"/>
        <v>0</v>
      </c>
      <c r="BJ46" s="39">
        <f t="shared" si="13"/>
        <v>0</v>
      </c>
      <c r="BK46" s="39">
        <f t="shared" si="14"/>
        <v>0</v>
      </c>
      <c r="BL46" s="39">
        <f t="shared" si="15"/>
        <v>0</v>
      </c>
      <c r="BM46" s="39">
        <f t="shared" si="16"/>
        <v>0</v>
      </c>
      <c r="BN46" s="39">
        <f t="shared" si="16"/>
        <v>0</v>
      </c>
      <c r="BO46" s="39">
        <f t="shared" si="16"/>
        <v>0</v>
      </c>
      <c r="BP46" s="39">
        <f t="shared" si="16"/>
        <v>0</v>
      </c>
      <c r="BQ46" s="39">
        <f t="shared" si="17"/>
        <v>0</v>
      </c>
      <c r="BR46" s="39">
        <f t="shared" si="18"/>
        <v>0</v>
      </c>
      <c r="BS46" s="39">
        <f t="shared" si="19"/>
        <v>0</v>
      </c>
      <c r="BT46" s="39">
        <f t="shared" si="20"/>
        <v>0</v>
      </c>
      <c r="BU46" s="39">
        <f t="shared" si="20"/>
        <v>0</v>
      </c>
      <c r="BV46" s="40"/>
      <c r="BW46" s="39">
        <v>2.98</v>
      </c>
      <c r="BX46" s="39">
        <f>AQ46</f>
        <v>7.0000000000000007E-2</v>
      </c>
      <c r="BY46" s="39">
        <f t="shared" si="38"/>
        <v>0.24754989999999999</v>
      </c>
      <c r="BZ46" s="39"/>
      <c r="CA46" s="39">
        <f t="shared" si="39"/>
        <v>0.24754989999999999</v>
      </c>
      <c r="CB46" s="39">
        <v>0.22</v>
      </c>
      <c r="CC46" s="39">
        <v>0.45</v>
      </c>
      <c r="CD46" s="39">
        <v>2</v>
      </c>
      <c r="CE46" s="39">
        <f t="shared" si="37"/>
        <v>1.1886238366314268</v>
      </c>
      <c r="CF46" s="39">
        <f t="shared" si="40"/>
        <v>2.5000000000000001E-2</v>
      </c>
      <c r="CG46" s="39">
        <v>0.08</v>
      </c>
      <c r="CH46" s="39">
        <f t="shared" si="32"/>
        <v>0</v>
      </c>
      <c r="CI46" s="39">
        <f t="shared" si="33"/>
        <v>0</v>
      </c>
      <c r="CJ46" s="39">
        <v>0.12</v>
      </c>
      <c r="CK46" s="39">
        <f t="shared" si="27"/>
        <v>2</v>
      </c>
      <c r="CL46" s="39">
        <f t="shared" si="28"/>
        <v>0</v>
      </c>
      <c r="CM46" s="39">
        <f t="shared" si="41"/>
        <v>2.3450142857142855</v>
      </c>
      <c r="CN46" s="39">
        <v>2.2999999999999998</v>
      </c>
      <c r="CO46" s="39">
        <f t="shared" si="31"/>
        <v>2</v>
      </c>
      <c r="CP46" s="39">
        <v>1.75</v>
      </c>
      <c r="CQ46" s="39">
        <f t="shared" si="35"/>
        <v>0.63714218345677198</v>
      </c>
      <c r="CR46" s="39">
        <v>2.3450142857142855</v>
      </c>
      <c r="CS46" s="39">
        <f t="shared" si="42"/>
        <v>1.75</v>
      </c>
      <c r="CT46" s="6"/>
      <c r="CU46" s="39">
        <f t="shared" si="43"/>
        <v>0.34892853889167358</v>
      </c>
    </row>
    <row r="47" spans="1:99">
      <c r="A47" s="59">
        <v>1539</v>
      </c>
      <c r="B47" s="6"/>
      <c r="C47" s="30">
        <v>482.8</v>
      </c>
      <c r="D47" s="6"/>
      <c r="E47" s="30">
        <v>207.3</v>
      </c>
      <c r="F47" s="6"/>
      <c r="G47" s="6"/>
      <c r="H47" s="6"/>
      <c r="I47" s="6"/>
      <c r="J47" s="6"/>
      <c r="K47" s="6"/>
      <c r="L47" s="30">
        <v>29.5</v>
      </c>
      <c r="M47" s="6"/>
      <c r="N47" s="30">
        <v>113.2</v>
      </c>
      <c r="O47" s="6"/>
      <c r="P47" s="6"/>
      <c r="Q47" s="6"/>
      <c r="R47" s="6"/>
      <c r="S47" s="30">
        <v>250</v>
      </c>
      <c r="T47" s="6"/>
      <c r="U47" s="6"/>
      <c r="V47" s="6"/>
      <c r="W47" s="6"/>
      <c r="X47" s="6"/>
      <c r="Y47" s="6"/>
      <c r="Z47" s="6"/>
      <c r="AA47" s="6"/>
      <c r="AB47" s="30">
        <v>96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39">
        <f t="shared" si="0"/>
        <v>0</v>
      </c>
      <c r="AP47" s="40"/>
      <c r="AQ47" s="39">
        <f>C47/3000</f>
        <v>0.16093333333333334</v>
      </c>
      <c r="AR47" s="39">
        <f t="shared" si="1"/>
        <v>0</v>
      </c>
      <c r="AS47" s="39">
        <f t="shared" si="2"/>
        <v>0</v>
      </c>
      <c r="AT47" s="39">
        <f t="shared" si="3"/>
        <v>0</v>
      </c>
      <c r="AU47" s="39">
        <f t="shared" si="4"/>
        <v>0</v>
      </c>
      <c r="AV47" s="39">
        <f t="shared" si="5"/>
        <v>0.1334841628959276</v>
      </c>
      <c r="AW47" s="39">
        <f t="shared" si="6"/>
        <v>113.2</v>
      </c>
      <c r="AX47" s="39">
        <f t="shared" si="7"/>
        <v>0</v>
      </c>
      <c r="AY47" s="39">
        <f t="shared" si="8"/>
        <v>0</v>
      </c>
      <c r="AZ47" s="39">
        <f t="shared" si="8"/>
        <v>0</v>
      </c>
      <c r="BA47" s="39">
        <f t="shared" si="8"/>
        <v>0</v>
      </c>
      <c r="BB47" s="39">
        <f t="shared" si="8"/>
        <v>250</v>
      </c>
      <c r="BC47" s="39">
        <f t="shared" si="9"/>
        <v>0</v>
      </c>
      <c r="BD47" s="39">
        <f t="shared" si="10"/>
        <v>0</v>
      </c>
      <c r="BE47" s="39">
        <f t="shared" si="10"/>
        <v>0</v>
      </c>
      <c r="BF47" s="39">
        <f t="shared" si="10"/>
        <v>0</v>
      </c>
      <c r="BG47" s="39">
        <f t="shared" si="11"/>
        <v>0</v>
      </c>
      <c r="BH47" s="39">
        <f t="shared" si="36"/>
        <v>0</v>
      </c>
      <c r="BI47" s="39">
        <f t="shared" si="12"/>
        <v>0</v>
      </c>
      <c r="BJ47" s="39">
        <f t="shared" si="13"/>
        <v>0</v>
      </c>
      <c r="BK47" s="39">
        <f t="shared" si="14"/>
        <v>9.6000000000000002E-2</v>
      </c>
      <c r="BL47" s="39">
        <f t="shared" si="15"/>
        <v>0</v>
      </c>
      <c r="BM47" s="39">
        <f t="shared" si="16"/>
        <v>0</v>
      </c>
      <c r="BN47" s="39">
        <f t="shared" si="16"/>
        <v>0</v>
      </c>
      <c r="BO47" s="39">
        <f t="shared" si="16"/>
        <v>0</v>
      </c>
      <c r="BP47" s="39">
        <f t="shared" si="16"/>
        <v>0</v>
      </c>
      <c r="BQ47" s="39">
        <f t="shared" si="17"/>
        <v>0</v>
      </c>
      <c r="BR47" s="39">
        <f t="shared" si="18"/>
        <v>0</v>
      </c>
      <c r="BS47" s="39">
        <f t="shared" si="19"/>
        <v>0</v>
      </c>
      <c r="BT47" s="39">
        <f t="shared" si="20"/>
        <v>0</v>
      </c>
      <c r="BU47" s="39">
        <f t="shared" si="20"/>
        <v>0</v>
      </c>
      <c r="BV47" s="40"/>
      <c r="BW47" s="39">
        <v>2.93</v>
      </c>
      <c r="BX47" s="39">
        <f>AQ47</f>
        <v>0.16093333333333334</v>
      </c>
      <c r="BY47" s="39">
        <f t="shared" si="38"/>
        <v>0.35926396146666667</v>
      </c>
      <c r="BZ47" s="39"/>
      <c r="CA47" s="39">
        <f t="shared" si="39"/>
        <v>0.35926396146666667</v>
      </c>
      <c r="CB47" s="39">
        <v>0.22</v>
      </c>
      <c r="CC47" s="39">
        <f>AW47/240</f>
        <v>0.47166666666666668</v>
      </c>
      <c r="CD47" s="39">
        <v>2</v>
      </c>
      <c r="CE47" s="39">
        <f t="shared" si="37"/>
        <v>1.1919332249028645</v>
      </c>
      <c r="CF47" s="39">
        <f t="shared" si="40"/>
        <v>2.6203703703703705E-2</v>
      </c>
      <c r="CG47" s="39">
        <f t="shared" ref="CG47:CG61" si="44">BK47</f>
        <v>9.6000000000000002E-2</v>
      </c>
      <c r="CH47" s="39">
        <f t="shared" si="32"/>
        <v>0</v>
      </c>
      <c r="CI47" s="39">
        <f t="shared" si="33"/>
        <v>0</v>
      </c>
      <c r="CJ47" s="39">
        <f>AV47</f>
        <v>0.1334841628959276</v>
      </c>
      <c r="CK47" s="39">
        <f t="shared" si="27"/>
        <v>2</v>
      </c>
      <c r="CL47" s="39">
        <f t="shared" si="28"/>
        <v>0</v>
      </c>
      <c r="CM47" s="39">
        <f t="shared" si="41"/>
        <v>2.3450142857142855</v>
      </c>
      <c r="CN47" s="39">
        <v>2.5</v>
      </c>
      <c r="CO47" s="39">
        <f t="shared" si="31"/>
        <v>2</v>
      </c>
      <c r="CP47" s="39">
        <v>1.75</v>
      </c>
      <c r="CQ47" s="39">
        <f t="shared" si="35"/>
        <v>0.63714218345677198</v>
      </c>
      <c r="CR47" s="39">
        <v>2.3450142857142855</v>
      </c>
      <c r="CS47" s="39">
        <f t="shared" si="42"/>
        <v>1.75</v>
      </c>
      <c r="CT47" s="6"/>
      <c r="CU47" s="39">
        <f t="shared" si="43"/>
        <v>0.40665157243921074</v>
      </c>
    </row>
    <row r="48" spans="1:99">
      <c r="A48" s="59">
        <v>1540</v>
      </c>
      <c r="B48" s="6"/>
      <c r="C48" s="30">
        <v>519</v>
      </c>
      <c r="D48" s="6"/>
      <c r="E48" s="30">
        <v>242.1</v>
      </c>
      <c r="F48" s="6"/>
      <c r="G48" s="6"/>
      <c r="H48" s="6"/>
      <c r="I48" s="6"/>
      <c r="J48" s="6"/>
      <c r="K48" s="6"/>
      <c r="L48" s="30">
        <v>33.299999999999997</v>
      </c>
      <c r="M48" s="6"/>
      <c r="N48" s="6"/>
      <c r="O48" s="6"/>
      <c r="P48" s="6"/>
      <c r="Q48" s="6"/>
      <c r="R48" s="6"/>
      <c r="S48" s="30">
        <v>852</v>
      </c>
      <c r="T48" s="6"/>
      <c r="U48" s="6"/>
      <c r="V48" s="6"/>
      <c r="W48" s="6"/>
      <c r="X48" s="6"/>
      <c r="Y48" s="6"/>
      <c r="Z48" s="6"/>
      <c r="AA48" s="6"/>
      <c r="AB48" s="30">
        <v>98.1</v>
      </c>
      <c r="AC48" s="30">
        <v>104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39">
        <f t="shared" si="0"/>
        <v>0</v>
      </c>
      <c r="AP48" s="40"/>
      <c r="AQ48" s="39">
        <f>C48/3000</f>
        <v>0.17299999999999999</v>
      </c>
      <c r="AR48" s="39">
        <f t="shared" si="1"/>
        <v>0</v>
      </c>
      <c r="AS48" s="39">
        <f t="shared" si="2"/>
        <v>0</v>
      </c>
      <c r="AT48" s="39">
        <f t="shared" si="3"/>
        <v>0</v>
      </c>
      <c r="AU48" s="39">
        <f t="shared" si="4"/>
        <v>0</v>
      </c>
      <c r="AV48" s="39">
        <f t="shared" si="5"/>
        <v>0.1506787330316742</v>
      </c>
      <c r="AW48" s="39">
        <f t="shared" si="6"/>
        <v>0</v>
      </c>
      <c r="AX48" s="39">
        <f t="shared" si="7"/>
        <v>0</v>
      </c>
      <c r="AY48" s="39">
        <f t="shared" si="8"/>
        <v>0</v>
      </c>
      <c r="AZ48" s="39">
        <f t="shared" si="8"/>
        <v>0</v>
      </c>
      <c r="BA48" s="39">
        <f t="shared" si="8"/>
        <v>0</v>
      </c>
      <c r="BB48" s="39">
        <f t="shared" si="8"/>
        <v>852</v>
      </c>
      <c r="BC48" s="39">
        <f t="shared" si="9"/>
        <v>0</v>
      </c>
      <c r="BD48" s="39">
        <f t="shared" si="10"/>
        <v>0</v>
      </c>
      <c r="BE48" s="39">
        <f t="shared" si="10"/>
        <v>0</v>
      </c>
      <c r="BF48" s="39">
        <f t="shared" si="10"/>
        <v>0</v>
      </c>
      <c r="BG48" s="39">
        <f t="shared" si="11"/>
        <v>0</v>
      </c>
      <c r="BH48" s="39">
        <f t="shared" si="36"/>
        <v>2.8609831029185866</v>
      </c>
      <c r="BI48" s="39">
        <f t="shared" si="12"/>
        <v>0</v>
      </c>
      <c r="BJ48" s="39">
        <f t="shared" si="13"/>
        <v>0</v>
      </c>
      <c r="BK48" s="39">
        <f t="shared" si="14"/>
        <v>9.8099999999999993E-2</v>
      </c>
      <c r="BL48" s="39">
        <f t="shared" si="15"/>
        <v>3.4666666666666665E-2</v>
      </c>
      <c r="BM48" s="39">
        <f t="shared" si="16"/>
        <v>0</v>
      </c>
      <c r="BN48" s="39">
        <f t="shared" si="16"/>
        <v>0</v>
      </c>
      <c r="BO48" s="39">
        <f t="shared" si="16"/>
        <v>0</v>
      </c>
      <c r="BP48" s="39">
        <f t="shared" si="16"/>
        <v>0</v>
      </c>
      <c r="BQ48" s="39">
        <f t="shared" si="17"/>
        <v>0</v>
      </c>
      <c r="BR48" s="39">
        <f t="shared" si="18"/>
        <v>0</v>
      </c>
      <c r="BS48" s="39">
        <f t="shared" si="19"/>
        <v>0</v>
      </c>
      <c r="BT48" s="39">
        <f t="shared" si="20"/>
        <v>0</v>
      </c>
      <c r="BU48" s="39">
        <f t="shared" si="20"/>
        <v>0</v>
      </c>
      <c r="BV48" s="40"/>
      <c r="BW48" s="39">
        <v>2.88</v>
      </c>
      <c r="BX48" s="39">
        <f>AQ48</f>
        <v>0.17299999999999999</v>
      </c>
      <c r="BY48" s="39">
        <f t="shared" si="38"/>
        <v>0.37284044399999999</v>
      </c>
      <c r="BZ48" s="39"/>
      <c r="CA48" s="39">
        <f t="shared" si="39"/>
        <v>0.37284044399999999</v>
      </c>
      <c r="CB48" s="39">
        <v>0.22</v>
      </c>
      <c r="CC48" s="39">
        <v>0.47</v>
      </c>
      <c r="CD48" s="39">
        <v>2</v>
      </c>
      <c r="CE48" s="39">
        <f t="shared" si="37"/>
        <v>1.1952426131743019</v>
      </c>
      <c r="CF48" s="39">
        <f t="shared" si="40"/>
        <v>2.6111111111111109E-2</v>
      </c>
      <c r="CG48" s="39">
        <f t="shared" si="44"/>
        <v>9.8099999999999993E-2</v>
      </c>
      <c r="CH48" s="39">
        <f t="shared" si="32"/>
        <v>0</v>
      </c>
      <c r="CI48" s="39">
        <f t="shared" si="33"/>
        <v>0</v>
      </c>
      <c r="CJ48" s="39">
        <f>AV48</f>
        <v>0.1506787330316742</v>
      </c>
      <c r="CK48" s="39">
        <f t="shared" si="27"/>
        <v>2</v>
      </c>
      <c r="CL48" s="39">
        <f t="shared" si="28"/>
        <v>0</v>
      </c>
      <c r="CM48" s="39">
        <f t="shared" si="41"/>
        <v>1.9105199999999998</v>
      </c>
      <c r="CN48" s="39">
        <f>BH48</f>
        <v>2.8609831029185866</v>
      </c>
      <c r="CO48" s="39">
        <f t="shared" si="31"/>
        <v>2</v>
      </c>
      <c r="CP48" s="39">
        <f>1000*((AC48/13.5)/(4*162))/7.701</f>
        <v>1.5437516740057216</v>
      </c>
      <c r="CQ48" s="39">
        <f t="shared" si="35"/>
        <v>0.56205103559488701</v>
      </c>
      <c r="CR48" s="39">
        <v>1.9105199999999998</v>
      </c>
      <c r="CS48" s="39">
        <f t="shared" si="42"/>
        <v>1.5437516740057216</v>
      </c>
      <c r="CT48" s="6"/>
      <c r="CU48" s="39">
        <f t="shared" si="43"/>
        <v>0.41461552910063532</v>
      </c>
    </row>
    <row r="49" spans="1:99">
      <c r="A49" s="59">
        <v>1541</v>
      </c>
      <c r="B49" s="6"/>
      <c r="C49" s="6"/>
      <c r="D49" s="6"/>
      <c r="E49" s="30">
        <v>263.60000000000002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0">
        <v>543</v>
      </c>
      <c r="T49" s="6"/>
      <c r="U49" s="6"/>
      <c r="V49" s="6"/>
      <c r="W49" s="6"/>
      <c r="X49" s="6"/>
      <c r="Y49" s="6"/>
      <c r="Z49" s="6"/>
      <c r="AA49" s="6"/>
      <c r="AB49" s="30">
        <v>107.9</v>
      </c>
      <c r="AC49" s="30">
        <v>147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39">
        <f t="shared" si="0"/>
        <v>0</v>
      </c>
      <c r="AP49" s="40"/>
      <c r="AQ49" s="40"/>
      <c r="AR49" s="39">
        <f t="shared" si="1"/>
        <v>0</v>
      </c>
      <c r="AS49" s="39">
        <f t="shared" si="2"/>
        <v>0</v>
      </c>
      <c r="AT49" s="39">
        <f t="shared" si="3"/>
        <v>0</v>
      </c>
      <c r="AU49" s="39">
        <f t="shared" si="4"/>
        <v>0</v>
      </c>
      <c r="AV49" s="39">
        <f t="shared" si="5"/>
        <v>0</v>
      </c>
      <c r="AW49" s="39">
        <f t="shared" si="6"/>
        <v>0</v>
      </c>
      <c r="AX49" s="39">
        <f t="shared" si="7"/>
        <v>0</v>
      </c>
      <c r="AY49" s="39">
        <f t="shared" si="8"/>
        <v>0</v>
      </c>
      <c r="AZ49" s="39">
        <f t="shared" si="8"/>
        <v>0</v>
      </c>
      <c r="BA49" s="39">
        <f t="shared" si="8"/>
        <v>0</v>
      </c>
      <c r="BB49" s="39">
        <f t="shared" si="8"/>
        <v>543</v>
      </c>
      <c r="BC49" s="39">
        <f t="shared" si="9"/>
        <v>0</v>
      </c>
      <c r="BD49" s="39">
        <f t="shared" si="10"/>
        <v>0</v>
      </c>
      <c r="BE49" s="39">
        <f t="shared" si="10"/>
        <v>0</v>
      </c>
      <c r="BF49" s="39">
        <f t="shared" si="10"/>
        <v>0</v>
      </c>
      <c r="BG49" s="39">
        <f t="shared" si="11"/>
        <v>0</v>
      </c>
      <c r="BH49" s="39">
        <f t="shared" si="36"/>
        <v>2.5816052227342547</v>
      </c>
      <c r="BI49" s="39">
        <f t="shared" si="12"/>
        <v>0</v>
      </c>
      <c r="BJ49" s="39">
        <f t="shared" si="13"/>
        <v>0</v>
      </c>
      <c r="BK49" s="39">
        <f t="shared" si="14"/>
        <v>0.10790000000000001</v>
      </c>
      <c r="BL49" s="39">
        <f t="shared" si="15"/>
        <v>4.9000000000000002E-2</v>
      </c>
      <c r="BM49" s="39">
        <f t="shared" si="16"/>
        <v>0</v>
      </c>
      <c r="BN49" s="39">
        <f t="shared" si="16"/>
        <v>0</v>
      </c>
      <c r="BO49" s="39">
        <f t="shared" si="16"/>
        <v>0</v>
      </c>
      <c r="BP49" s="39">
        <f t="shared" si="16"/>
        <v>0</v>
      </c>
      <c r="BQ49" s="39">
        <f t="shared" si="17"/>
        <v>0</v>
      </c>
      <c r="BR49" s="39">
        <f t="shared" si="18"/>
        <v>0</v>
      </c>
      <c r="BS49" s="39">
        <f t="shared" si="19"/>
        <v>0</v>
      </c>
      <c r="BT49" s="39">
        <f t="shared" si="20"/>
        <v>0</v>
      </c>
      <c r="BU49" s="39">
        <f t="shared" si="20"/>
        <v>0</v>
      </c>
      <c r="BV49" s="40"/>
      <c r="BW49" s="39">
        <v>2.88</v>
      </c>
      <c r="BX49" s="39">
        <v>0.15</v>
      </c>
      <c r="BY49" s="39">
        <f t="shared" si="38"/>
        <v>0.34422043999999996</v>
      </c>
      <c r="BZ49" s="39"/>
      <c r="CA49" s="39">
        <f t="shared" si="39"/>
        <v>0.34422043999999996</v>
      </c>
      <c r="CB49" s="39">
        <v>0.22</v>
      </c>
      <c r="CC49" s="39">
        <v>0.47</v>
      </c>
      <c r="CD49" s="39">
        <v>2</v>
      </c>
      <c r="CE49" s="39">
        <f t="shared" si="37"/>
        <v>1.1985520014457396</v>
      </c>
      <c r="CF49" s="39">
        <f t="shared" si="40"/>
        <v>2.6111111111111109E-2</v>
      </c>
      <c r="CG49" s="39">
        <f t="shared" si="44"/>
        <v>0.10790000000000001</v>
      </c>
      <c r="CH49" s="39">
        <f t="shared" si="32"/>
        <v>0</v>
      </c>
      <c r="CI49" s="39">
        <f t="shared" si="33"/>
        <v>0</v>
      </c>
      <c r="CJ49" s="39">
        <v>0.14000000000000001</v>
      </c>
      <c r="CK49" s="39">
        <f t="shared" si="27"/>
        <v>2</v>
      </c>
      <c r="CL49" s="39">
        <f t="shared" si="28"/>
        <v>0</v>
      </c>
      <c r="CM49" s="39">
        <f t="shared" si="41"/>
        <v>1.9763999999999997</v>
      </c>
      <c r="CN49" s="39">
        <f>BH49</f>
        <v>2.5816052227342547</v>
      </c>
      <c r="CO49" s="39">
        <f t="shared" si="31"/>
        <v>2</v>
      </c>
      <c r="CP49" s="39">
        <f>1000*((AC49/13.5)/(4*162))/7.701</f>
        <v>2.1820336161427027</v>
      </c>
      <c r="CQ49" s="39">
        <f t="shared" si="35"/>
        <v>0.79443752146584989</v>
      </c>
      <c r="CR49" s="39">
        <v>1.9763999999999997</v>
      </c>
      <c r="CS49" s="39">
        <f t="shared" si="42"/>
        <v>2.1820336161427027</v>
      </c>
      <c r="CT49" s="6"/>
      <c r="CU49" s="39">
        <f t="shared" si="43"/>
        <v>0.40415337508919202</v>
      </c>
    </row>
    <row r="50" spans="1:99">
      <c r="A50" s="59">
        <v>1542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30">
        <v>99.4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39">
        <f t="shared" si="0"/>
        <v>0</v>
      </c>
      <c r="AP50" s="40"/>
      <c r="AQ50" s="40"/>
      <c r="AR50" s="39">
        <f t="shared" si="1"/>
        <v>0</v>
      </c>
      <c r="AS50" s="39">
        <f t="shared" si="2"/>
        <v>0</v>
      </c>
      <c r="AT50" s="39">
        <f t="shared" si="3"/>
        <v>0</v>
      </c>
      <c r="AU50" s="39">
        <f t="shared" si="4"/>
        <v>0</v>
      </c>
      <c r="AV50" s="39">
        <f t="shared" si="5"/>
        <v>0</v>
      </c>
      <c r="AW50" s="39">
        <f t="shared" si="6"/>
        <v>0</v>
      </c>
      <c r="AX50" s="39">
        <f t="shared" si="7"/>
        <v>0</v>
      </c>
      <c r="AY50" s="39">
        <f t="shared" si="8"/>
        <v>0</v>
      </c>
      <c r="AZ50" s="39">
        <f t="shared" si="8"/>
        <v>0</v>
      </c>
      <c r="BA50" s="39">
        <f t="shared" si="8"/>
        <v>0</v>
      </c>
      <c r="BB50" s="39">
        <f t="shared" si="8"/>
        <v>0</v>
      </c>
      <c r="BC50" s="39">
        <f t="shared" si="9"/>
        <v>0</v>
      </c>
      <c r="BD50" s="39">
        <f t="shared" si="10"/>
        <v>0</v>
      </c>
      <c r="BE50" s="39">
        <f t="shared" si="10"/>
        <v>0</v>
      </c>
      <c r="BF50" s="39">
        <f t="shared" si="10"/>
        <v>0</v>
      </c>
      <c r="BG50" s="39">
        <f t="shared" si="11"/>
        <v>0</v>
      </c>
      <c r="BH50" s="39">
        <f t="shared" si="36"/>
        <v>0</v>
      </c>
      <c r="BI50" s="39">
        <f t="shared" si="12"/>
        <v>0</v>
      </c>
      <c r="BJ50" s="39">
        <f t="shared" si="13"/>
        <v>0</v>
      </c>
      <c r="BK50" s="39">
        <f t="shared" si="14"/>
        <v>9.9400000000000002E-2</v>
      </c>
      <c r="BL50" s="39">
        <f t="shared" si="15"/>
        <v>0</v>
      </c>
      <c r="BM50" s="39">
        <f t="shared" si="16"/>
        <v>0</v>
      </c>
      <c r="BN50" s="39">
        <f t="shared" si="16"/>
        <v>0</v>
      </c>
      <c r="BO50" s="39">
        <f t="shared" si="16"/>
        <v>0</v>
      </c>
      <c r="BP50" s="39">
        <f t="shared" si="16"/>
        <v>0</v>
      </c>
      <c r="BQ50" s="39">
        <f t="shared" si="17"/>
        <v>0</v>
      </c>
      <c r="BR50" s="39">
        <f t="shared" si="18"/>
        <v>0</v>
      </c>
      <c r="BS50" s="39">
        <f t="shared" si="19"/>
        <v>0</v>
      </c>
      <c r="BT50" s="39">
        <f t="shared" si="20"/>
        <v>0</v>
      </c>
      <c r="BU50" s="39">
        <f t="shared" si="20"/>
        <v>0</v>
      </c>
      <c r="BV50" s="40"/>
      <c r="BW50" s="39">
        <v>2.88</v>
      </c>
      <c r="BX50" s="39">
        <v>0.15</v>
      </c>
      <c r="BY50" s="39">
        <f t="shared" si="38"/>
        <v>0.34422043999999996</v>
      </c>
      <c r="BZ50" s="39"/>
      <c r="CA50" s="39">
        <f t="shared" si="39"/>
        <v>0.34422043999999996</v>
      </c>
      <c r="CB50" s="39">
        <v>0.22</v>
      </c>
      <c r="CC50" s="39">
        <v>0.47</v>
      </c>
      <c r="CD50" s="39">
        <v>2</v>
      </c>
      <c r="CE50" s="39">
        <f t="shared" si="37"/>
        <v>1.2018613897171773</v>
      </c>
      <c r="CF50" s="39">
        <f t="shared" si="40"/>
        <v>2.6111111111111109E-2</v>
      </c>
      <c r="CG50" s="39">
        <f t="shared" si="44"/>
        <v>9.9400000000000002E-2</v>
      </c>
      <c r="CH50" s="39">
        <f t="shared" si="32"/>
        <v>0</v>
      </c>
      <c r="CI50" s="39">
        <f t="shared" si="33"/>
        <v>0</v>
      </c>
      <c r="CJ50" s="39">
        <v>0.14000000000000001</v>
      </c>
      <c r="CK50" s="39">
        <f t="shared" si="27"/>
        <v>2</v>
      </c>
      <c r="CL50" s="39">
        <f t="shared" si="28"/>
        <v>0</v>
      </c>
      <c r="CM50" s="39">
        <f t="shared" si="41"/>
        <v>2.1410999999999998</v>
      </c>
      <c r="CN50" s="39">
        <v>2.4</v>
      </c>
      <c r="CO50" s="39">
        <f t="shared" si="31"/>
        <v>2</v>
      </c>
      <c r="CP50" s="39">
        <v>2.15</v>
      </c>
      <c r="CQ50" s="39">
        <f t="shared" si="35"/>
        <v>0.78277468253260551</v>
      </c>
      <c r="CR50" s="39">
        <v>2.1410999999999998</v>
      </c>
      <c r="CS50" s="39">
        <f t="shared" si="42"/>
        <v>2.15</v>
      </c>
      <c r="CT50" s="6"/>
      <c r="CU50" s="39">
        <f t="shared" si="43"/>
        <v>0.40465558721757167</v>
      </c>
    </row>
    <row r="51" spans="1:99">
      <c r="A51" s="59">
        <v>1543</v>
      </c>
      <c r="B51" s="6"/>
      <c r="C51" s="30">
        <v>382.8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30">
        <v>32.869999999999997</v>
      </c>
      <c r="AB51" s="30">
        <v>98.1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39">
        <f t="shared" si="0"/>
        <v>0</v>
      </c>
      <c r="AP51" s="40"/>
      <c r="AQ51" s="39">
        <f t="shared" ref="AQ51:AQ64" si="45">C51/3000</f>
        <v>0.12759999999999999</v>
      </c>
      <c r="AR51" s="39">
        <f t="shared" si="1"/>
        <v>0</v>
      </c>
      <c r="AS51" s="39">
        <f t="shared" si="2"/>
        <v>0</v>
      </c>
      <c r="AT51" s="39">
        <f t="shared" si="3"/>
        <v>0</v>
      </c>
      <c r="AU51" s="39">
        <f t="shared" si="4"/>
        <v>0</v>
      </c>
      <c r="AV51" s="39">
        <f t="shared" si="5"/>
        <v>0</v>
      </c>
      <c r="AW51" s="39">
        <f t="shared" si="6"/>
        <v>0</v>
      </c>
      <c r="AX51" s="39">
        <f t="shared" si="7"/>
        <v>0</v>
      </c>
      <c r="AY51" s="39">
        <f t="shared" si="8"/>
        <v>0</v>
      </c>
      <c r="AZ51" s="39">
        <f t="shared" si="8"/>
        <v>0</v>
      </c>
      <c r="BA51" s="39">
        <f t="shared" si="8"/>
        <v>0</v>
      </c>
      <c r="BB51" s="39">
        <f t="shared" si="8"/>
        <v>0</v>
      </c>
      <c r="BC51" s="39">
        <f t="shared" si="9"/>
        <v>0</v>
      </c>
      <c r="BD51" s="39">
        <f t="shared" si="10"/>
        <v>0</v>
      </c>
      <c r="BE51" s="39">
        <f t="shared" si="10"/>
        <v>0</v>
      </c>
      <c r="BF51" s="39">
        <f t="shared" si="10"/>
        <v>0</v>
      </c>
      <c r="BG51" s="39">
        <f t="shared" si="11"/>
        <v>0</v>
      </c>
      <c r="BH51" s="39">
        <f t="shared" si="36"/>
        <v>0</v>
      </c>
      <c r="BI51" s="39">
        <f t="shared" si="12"/>
        <v>0</v>
      </c>
      <c r="BJ51" s="39">
        <f t="shared" si="13"/>
        <v>2.2275684467335317</v>
      </c>
      <c r="BK51" s="39">
        <f t="shared" si="14"/>
        <v>9.8099999999999993E-2</v>
      </c>
      <c r="BL51" s="39">
        <f t="shared" si="15"/>
        <v>0</v>
      </c>
      <c r="BM51" s="39">
        <f t="shared" si="16"/>
        <v>0</v>
      </c>
      <c r="BN51" s="39">
        <f t="shared" si="16"/>
        <v>0</v>
      </c>
      <c r="BO51" s="39">
        <f t="shared" si="16"/>
        <v>0</v>
      </c>
      <c r="BP51" s="39">
        <f t="shared" si="16"/>
        <v>0</v>
      </c>
      <c r="BQ51" s="39">
        <f t="shared" si="17"/>
        <v>0</v>
      </c>
      <c r="BR51" s="39">
        <f t="shared" si="18"/>
        <v>0</v>
      </c>
      <c r="BS51" s="39">
        <f t="shared" si="19"/>
        <v>0</v>
      </c>
      <c r="BT51" s="39">
        <f t="shared" si="20"/>
        <v>0</v>
      </c>
      <c r="BU51" s="39">
        <f t="shared" si="20"/>
        <v>0</v>
      </c>
      <c r="BV51" s="40"/>
      <c r="BW51" s="39">
        <v>2.88</v>
      </c>
      <c r="BX51" s="39">
        <f t="shared" ref="BX51:BX64" si="46">AQ51</f>
        <v>0.12759999999999999</v>
      </c>
      <c r="BY51" s="39">
        <f t="shared" si="38"/>
        <v>0.31634704479999998</v>
      </c>
      <c r="BZ51" s="39"/>
      <c r="CA51" s="39">
        <f t="shared" si="39"/>
        <v>0.31634704479999998</v>
      </c>
      <c r="CB51" s="39">
        <v>0.22</v>
      </c>
      <c r="CC51" s="39">
        <v>0.47</v>
      </c>
      <c r="CD51" s="39">
        <v>2</v>
      </c>
      <c r="CE51" s="39">
        <f t="shared" si="37"/>
        <v>1.2051707779886147</v>
      </c>
      <c r="CF51" s="39">
        <f t="shared" si="40"/>
        <v>2.6111111111111109E-2</v>
      </c>
      <c r="CG51" s="39">
        <f t="shared" si="44"/>
        <v>9.8099999999999993E-2</v>
      </c>
      <c r="CH51" s="39">
        <f t="shared" si="32"/>
        <v>2.2275684467335317</v>
      </c>
      <c r="CI51" s="39">
        <f t="shared" si="33"/>
        <v>0</v>
      </c>
      <c r="CJ51" s="39">
        <v>0.14000000000000001</v>
      </c>
      <c r="CK51" s="39">
        <f t="shared" si="27"/>
        <v>2</v>
      </c>
      <c r="CL51" s="39">
        <f t="shared" si="28"/>
        <v>0</v>
      </c>
      <c r="CM51" s="39">
        <f t="shared" si="41"/>
        <v>1.8559337142857142</v>
      </c>
      <c r="CN51" s="39">
        <v>2.4</v>
      </c>
      <c r="CO51" s="39">
        <f t="shared" si="31"/>
        <v>2</v>
      </c>
      <c r="CP51" s="39">
        <v>2.15</v>
      </c>
      <c r="CQ51" s="39">
        <f t="shared" si="35"/>
        <v>0.78277468253260551</v>
      </c>
      <c r="CR51" s="39">
        <v>1.8559337142857142</v>
      </c>
      <c r="CS51" s="39">
        <f t="shared" si="42"/>
        <v>2.15</v>
      </c>
      <c r="CT51" s="6"/>
      <c r="CU51" s="39">
        <f t="shared" si="43"/>
        <v>0.38903350757268501</v>
      </c>
    </row>
    <row r="52" spans="1:99">
      <c r="A52" s="59">
        <v>1544</v>
      </c>
      <c r="B52" s="6"/>
      <c r="C52" s="30">
        <v>493</v>
      </c>
      <c r="D52" s="30">
        <v>467.1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30">
        <v>285</v>
      </c>
      <c r="T52" s="6"/>
      <c r="U52" s="6"/>
      <c r="V52" s="6"/>
      <c r="W52" s="6"/>
      <c r="X52" s="6"/>
      <c r="Y52" s="6"/>
      <c r="Z52" s="6"/>
      <c r="AA52" s="6"/>
      <c r="AB52" s="30">
        <v>150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39">
        <f t="shared" si="0"/>
        <v>0.15570000000000001</v>
      </c>
      <c r="AP52" s="40"/>
      <c r="AQ52" s="39">
        <f t="shared" si="45"/>
        <v>0.16433333333333333</v>
      </c>
      <c r="AR52" s="39">
        <f t="shared" si="1"/>
        <v>0</v>
      </c>
      <c r="AS52" s="39">
        <f t="shared" si="2"/>
        <v>0</v>
      </c>
      <c r="AT52" s="39">
        <f t="shared" si="3"/>
        <v>0</v>
      </c>
      <c r="AU52" s="39">
        <f t="shared" si="4"/>
        <v>0</v>
      </c>
      <c r="AV52" s="39">
        <f t="shared" si="5"/>
        <v>0</v>
      </c>
      <c r="AW52" s="39">
        <f t="shared" si="6"/>
        <v>0</v>
      </c>
      <c r="AX52" s="39">
        <f t="shared" si="7"/>
        <v>0</v>
      </c>
      <c r="AY52" s="39">
        <f t="shared" si="8"/>
        <v>0</v>
      </c>
      <c r="AZ52" s="39">
        <f t="shared" si="8"/>
        <v>0</v>
      </c>
      <c r="BA52" s="39">
        <f t="shared" si="8"/>
        <v>0</v>
      </c>
      <c r="BB52" s="39">
        <f t="shared" si="8"/>
        <v>285</v>
      </c>
      <c r="BC52" s="39">
        <f t="shared" si="9"/>
        <v>0</v>
      </c>
      <c r="BD52" s="39">
        <f t="shared" si="10"/>
        <v>0</v>
      </c>
      <c r="BE52" s="39">
        <f t="shared" si="10"/>
        <v>0</v>
      </c>
      <c r="BF52" s="39">
        <f t="shared" si="10"/>
        <v>0</v>
      </c>
      <c r="BG52" s="39">
        <f t="shared" si="11"/>
        <v>0</v>
      </c>
      <c r="BH52" s="39">
        <f t="shared" si="36"/>
        <v>0</v>
      </c>
      <c r="BI52" s="39">
        <f t="shared" si="12"/>
        <v>0</v>
      </c>
      <c r="BJ52" s="39">
        <f t="shared" si="13"/>
        <v>0</v>
      </c>
      <c r="BK52" s="39">
        <f t="shared" si="14"/>
        <v>0.15</v>
      </c>
      <c r="BL52" s="39">
        <f t="shared" si="15"/>
        <v>0</v>
      </c>
      <c r="BM52" s="39">
        <f t="shared" si="16"/>
        <v>0</v>
      </c>
      <c r="BN52" s="39">
        <f t="shared" si="16"/>
        <v>0</v>
      </c>
      <c r="BO52" s="39">
        <f t="shared" si="16"/>
        <v>0</v>
      </c>
      <c r="BP52" s="39">
        <f t="shared" si="16"/>
        <v>0</v>
      </c>
      <c r="BQ52" s="39">
        <f t="shared" si="17"/>
        <v>0</v>
      </c>
      <c r="BR52" s="39">
        <f t="shared" si="18"/>
        <v>0</v>
      </c>
      <c r="BS52" s="39">
        <f t="shared" si="19"/>
        <v>0</v>
      </c>
      <c r="BT52" s="39">
        <f t="shared" si="20"/>
        <v>0</v>
      </c>
      <c r="BU52" s="39">
        <f t="shared" si="20"/>
        <v>0</v>
      </c>
      <c r="BV52" s="40"/>
      <c r="BW52" s="39">
        <v>2.8</v>
      </c>
      <c r="BX52" s="39">
        <f t="shared" si="46"/>
        <v>0.16433333333333333</v>
      </c>
      <c r="BY52" s="39">
        <f t="shared" si="38"/>
        <v>0.35975425466666666</v>
      </c>
      <c r="BZ52" s="39"/>
      <c r="CA52" s="39">
        <f t="shared" si="39"/>
        <v>0.35975425466666666</v>
      </c>
      <c r="CB52" s="39">
        <v>0.22</v>
      </c>
      <c r="CC52" s="39">
        <v>0.47</v>
      </c>
      <c r="CD52" s="39">
        <v>2</v>
      </c>
      <c r="CE52" s="39">
        <f t="shared" si="37"/>
        <v>1.2084801662600524</v>
      </c>
      <c r="CF52" s="39">
        <f t="shared" si="40"/>
        <v>2.6111111111111109E-2</v>
      </c>
      <c r="CG52" s="39">
        <f t="shared" si="44"/>
        <v>0.15</v>
      </c>
      <c r="CH52" s="39">
        <f t="shared" si="32"/>
        <v>0</v>
      </c>
      <c r="CI52" s="39">
        <f t="shared" si="33"/>
        <v>0</v>
      </c>
      <c r="CJ52" s="39">
        <v>0.14000000000000001</v>
      </c>
      <c r="CK52" s="39">
        <f t="shared" si="27"/>
        <v>2</v>
      </c>
      <c r="CL52" s="39">
        <f t="shared" si="28"/>
        <v>0</v>
      </c>
      <c r="CM52" s="39">
        <f t="shared" si="41"/>
        <v>1.8559337142857142</v>
      </c>
      <c r="CN52" s="39">
        <v>2.4</v>
      </c>
      <c r="CO52" s="39">
        <f t="shared" si="31"/>
        <v>2</v>
      </c>
      <c r="CP52" s="39">
        <v>2.15</v>
      </c>
      <c r="CQ52" s="39">
        <f t="shared" si="35"/>
        <v>0.78277468253260551</v>
      </c>
      <c r="CR52" s="39">
        <v>1.8559337142857142</v>
      </c>
      <c r="CS52" s="39">
        <f t="shared" si="42"/>
        <v>2.15</v>
      </c>
      <c r="CT52" s="6"/>
      <c r="CU52" s="39">
        <f t="shared" si="43"/>
        <v>0.40811604751495234</v>
      </c>
    </row>
    <row r="53" spans="1:99">
      <c r="A53" s="59">
        <v>1545</v>
      </c>
      <c r="B53" s="6"/>
      <c r="C53" s="30">
        <v>465.5</v>
      </c>
      <c r="D53" s="6"/>
      <c r="E53" s="30">
        <v>225</v>
      </c>
      <c r="F53" s="6"/>
      <c r="G53" s="6"/>
      <c r="H53" s="6"/>
      <c r="I53" s="30">
        <v>27.47</v>
      </c>
      <c r="J53" s="6"/>
      <c r="K53" s="6"/>
      <c r="L53" s="30">
        <v>30.17</v>
      </c>
      <c r="M53" s="6"/>
      <c r="N53" s="30">
        <v>112</v>
      </c>
      <c r="O53" s="6"/>
      <c r="P53" s="6"/>
      <c r="Q53" s="6"/>
      <c r="R53" s="6"/>
      <c r="S53" s="30">
        <v>536</v>
      </c>
      <c r="T53" s="6"/>
      <c r="U53" s="6"/>
      <c r="V53" s="6"/>
      <c r="W53" s="6"/>
      <c r="X53" s="6"/>
      <c r="Y53" s="30">
        <v>24.14</v>
      </c>
      <c r="Z53" s="6"/>
      <c r="AA53" s="6"/>
      <c r="AB53" s="30">
        <v>114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39">
        <f t="shared" si="0"/>
        <v>0</v>
      </c>
      <c r="AP53" s="40"/>
      <c r="AQ53" s="39">
        <f t="shared" si="45"/>
        <v>0.15516666666666667</v>
      </c>
      <c r="AR53" s="39">
        <f t="shared" si="1"/>
        <v>0</v>
      </c>
      <c r="AS53" s="39">
        <f t="shared" si="2"/>
        <v>0</v>
      </c>
      <c r="AT53" s="39">
        <f t="shared" si="3"/>
        <v>1.9326696450557568</v>
      </c>
      <c r="AU53" s="39">
        <f t="shared" si="4"/>
        <v>0</v>
      </c>
      <c r="AV53" s="39">
        <f t="shared" si="5"/>
        <v>0.13651583710407242</v>
      </c>
      <c r="AW53" s="39">
        <f t="shared" si="6"/>
        <v>112</v>
      </c>
      <c r="AX53" s="39">
        <f t="shared" si="7"/>
        <v>0</v>
      </c>
      <c r="AY53" s="39">
        <f t="shared" si="8"/>
        <v>0</v>
      </c>
      <c r="AZ53" s="39">
        <f t="shared" si="8"/>
        <v>0</v>
      </c>
      <c r="BA53" s="39">
        <f t="shared" si="8"/>
        <v>0</v>
      </c>
      <c r="BB53" s="39">
        <f t="shared" si="8"/>
        <v>536</v>
      </c>
      <c r="BC53" s="39">
        <f t="shared" si="9"/>
        <v>0</v>
      </c>
      <c r="BD53" s="39">
        <f t="shared" si="10"/>
        <v>0</v>
      </c>
      <c r="BE53" s="39">
        <f t="shared" si="10"/>
        <v>0</v>
      </c>
      <c r="BF53" s="39">
        <f t="shared" si="10"/>
        <v>0</v>
      </c>
      <c r="BG53" s="39">
        <f t="shared" si="11"/>
        <v>0</v>
      </c>
      <c r="BH53" s="39">
        <f t="shared" si="36"/>
        <v>0</v>
      </c>
      <c r="BI53" s="39">
        <f t="shared" si="12"/>
        <v>0</v>
      </c>
      <c r="BJ53" s="39">
        <f t="shared" si="13"/>
        <v>0</v>
      </c>
      <c r="BK53" s="39">
        <f t="shared" si="14"/>
        <v>0.114</v>
      </c>
      <c r="BL53" s="39">
        <f t="shared" si="15"/>
        <v>0</v>
      </c>
      <c r="BM53" s="39">
        <f t="shared" si="16"/>
        <v>0</v>
      </c>
      <c r="BN53" s="39">
        <f t="shared" si="16"/>
        <v>0</v>
      </c>
      <c r="BO53" s="39">
        <f t="shared" si="16"/>
        <v>0</v>
      </c>
      <c r="BP53" s="39">
        <f t="shared" si="16"/>
        <v>0</v>
      </c>
      <c r="BQ53" s="39">
        <f t="shared" si="17"/>
        <v>0</v>
      </c>
      <c r="BR53" s="39">
        <f t="shared" si="18"/>
        <v>0</v>
      </c>
      <c r="BS53" s="39">
        <f t="shared" si="19"/>
        <v>0</v>
      </c>
      <c r="BT53" s="39">
        <f t="shared" si="20"/>
        <v>0</v>
      </c>
      <c r="BU53" s="39">
        <f t="shared" si="20"/>
        <v>0</v>
      </c>
      <c r="BV53" s="40"/>
      <c r="BW53" s="39">
        <v>2.8</v>
      </c>
      <c r="BX53" s="39">
        <f t="shared" si="46"/>
        <v>0.15516666666666667</v>
      </c>
      <c r="BY53" s="39">
        <f t="shared" si="38"/>
        <v>0.34834773133333335</v>
      </c>
      <c r="BZ53" s="39"/>
      <c r="CA53" s="39">
        <f t="shared" si="39"/>
        <v>0.34834773133333335</v>
      </c>
      <c r="CB53" s="39">
        <v>0.22</v>
      </c>
      <c r="CC53" s="39">
        <f t="shared" ref="CC53:CC63" si="47">AW53/240</f>
        <v>0.46666666666666667</v>
      </c>
      <c r="CD53" s="39">
        <f>AT53</f>
        <v>1.9326696450557568</v>
      </c>
      <c r="CE53" s="39">
        <f t="shared" si="37"/>
        <v>1.2117895545314901</v>
      </c>
      <c r="CF53" s="39">
        <f t="shared" si="40"/>
        <v>2.5925925925925925E-2</v>
      </c>
      <c r="CG53" s="39">
        <f t="shared" si="44"/>
        <v>0.114</v>
      </c>
      <c r="CH53" s="39">
        <f t="shared" si="32"/>
        <v>0</v>
      </c>
      <c r="CI53" s="39">
        <f t="shared" si="33"/>
        <v>0</v>
      </c>
      <c r="CJ53" s="39">
        <f>AV53</f>
        <v>0.13651583710407242</v>
      </c>
      <c r="CK53" s="39">
        <f t="shared" si="27"/>
        <v>1.9326696450557568</v>
      </c>
      <c r="CL53" s="39">
        <f t="shared" si="28"/>
        <v>0</v>
      </c>
      <c r="CM53" s="39">
        <f t="shared" si="41"/>
        <v>2.0799257142857144</v>
      </c>
      <c r="CN53" s="39">
        <v>2.4</v>
      </c>
      <c r="CO53" s="39">
        <f t="shared" si="31"/>
        <v>1.9326696450557568</v>
      </c>
      <c r="CP53" s="39">
        <v>2.15</v>
      </c>
      <c r="CQ53" s="39">
        <f t="shared" si="35"/>
        <v>0.78277468253260551</v>
      </c>
      <c r="CR53" s="39">
        <v>2.0799257142857144</v>
      </c>
      <c r="CS53" s="39">
        <f t="shared" si="42"/>
        <v>2.15</v>
      </c>
      <c r="CT53" s="6"/>
      <c r="CU53" s="39">
        <f t="shared" si="43"/>
        <v>0.40240509189510965</v>
      </c>
    </row>
    <row r="54" spans="1:99">
      <c r="A54" s="59">
        <v>1546</v>
      </c>
      <c r="B54" s="6"/>
      <c r="C54" s="30">
        <v>783.2</v>
      </c>
      <c r="D54" s="30">
        <v>421</v>
      </c>
      <c r="E54" s="30">
        <v>280.2</v>
      </c>
      <c r="F54" s="6"/>
      <c r="G54" s="30">
        <v>11.46</v>
      </c>
      <c r="H54" s="6"/>
      <c r="I54" s="30">
        <v>28.7</v>
      </c>
      <c r="J54" s="6"/>
      <c r="K54" s="30">
        <v>0.47</v>
      </c>
      <c r="L54" s="6"/>
      <c r="M54" s="6"/>
      <c r="N54" s="30">
        <v>50.9</v>
      </c>
      <c r="O54" s="6"/>
      <c r="P54" s="6"/>
      <c r="Q54" s="30">
        <v>33.9</v>
      </c>
      <c r="R54" s="6"/>
      <c r="S54" s="30">
        <v>474</v>
      </c>
      <c r="T54" s="6"/>
      <c r="U54" s="6"/>
      <c r="V54" s="6"/>
      <c r="W54" s="6"/>
      <c r="X54" s="6"/>
      <c r="Y54" s="6"/>
      <c r="Z54" s="6"/>
      <c r="AA54" s="6"/>
      <c r="AB54" s="30">
        <v>50.9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39">
        <f t="shared" si="0"/>
        <v>0.14033333333333334</v>
      </c>
      <c r="AP54" s="40"/>
      <c r="AQ54" s="39">
        <f t="shared" si="45"/>
        <v>0.26106666666666667</v>
      </c>
      <c r="AR54" s="39">
        <f t="shared" si="1"/>
        <v>0.22920000000000001</v>
      </c>
      <c r="AS54" s="39">
        <f t="shared" si="2"/>
        <v>0</v>
      </c>
      <c r="AT54" s="39">
        <f t="shared" si="3"/>
        <v>2.0192070918492981</v>
      </c>
      <c r="AU54" s="39">
        <f t="shared" si="4"/>
        <v>0</v>
      </c>
      <c r="AV54" s="39">
        <f t="shared" si="5"/>
        <v>0</v>
      </c>
      <c r="AW54" s="39">
        <f t="shared" si="6"/>
        <v>50.9</v>
      </c>
      <c r="AX54" s="39">
        <f t="shared" si="7"/>
        <v>0</v>
      </c>
      <c r="AY54" s="39">
        <f t="shared" si="8"/>
        <v>0</v>
      </c>
      <c r="AZ54" s="39">
        <f t="shared" si="8"/>
        <v>33.9</v>
      </c>
      <c r="BA54" s="39">
        <f t="shared" si="8"/>
        <v>0</v>
      </c>
      <c r="BB54" s="39">
        <f t="shared" si="8"/>
        <v>474</v>
      </c>
      <c r="BC54" s="39">
        <f t="shared" si="9"/>
        <v>0</v>
      </c>
      <c r="BD54" s="39">
        <f t="shared" si="10"/>
        <v>0</v>
      </c>
      <c r="BE54" s="39">
        <f t="shared" si="10"/>
        <v>0</v>
      </c>
      <c r="BF54" s="39">
        <f t="shared" si="10"/>
        <v>0</v>
      </c>
      <c r="BG54" s="39">
        <f t="shared" si="11"/>
        <v>0</v>
      </c>
      <c r="BH54" s="39">
        <f t="shared" si="36"/>
        <v>0</v>
      </c>
      <c r="BI54" s="39">
        <f t="shared" si="12"/>
        <v>0</v>
      </c>
      <c r="BJ54" s="39">
        <f t="shared" si="13"/>
        <v>0</v>
      </c>
      <c r="BK54" s="39">
        <f t="shared" si="14"/>
        <v>5.0900000000000001E-2</v>
      </c>
      <c r="BL54" s="39">
        <f t="shared" si="15"/>
        <v>0</v>
      </c>
      <c r="BM54" s="39">
        <f t="shared" si="16"/>
        <v>0</v>
      </c>
      <c r="BN54" s="39">
        <f t="shared" si="16"/>
        <v>0</v>
      </c>
      <c r="BO54" s="39">
        <f t="shared" si="16"/>
        <v>0</v>
      </c>
      <c r="BP54" s="39">
        <f t="shared" si="16"/>
        <v>0</v>
      </c>
      <c r="BQ54" s="39">
        <f t="shared" si="17"/>
        <v>0</v>
      </c>
      <c r="BR54" s="39">
        <f t="shared" si="18"/>
        <v>0</v>
      </c>
      <c r="BS54" s="39">
        <f t="shared" si="19"/>
        <v>0</v>
      </c>
      <c r="BT54" s="39">
        <f t="shared" si="20"/>
        <v>0</v>
      </c>
      <c r="BU54" s="39">
        <f t="shared" si="20"/>
        <v>0</v>
      </c>
      <c r="BV54" s="40"/>
      <c r="BW54" s="39">
        <v>2.8</v>
      </c>
      <c r="BX54" s="39">
        <f t="shared" si="46"/>
        <v>0.26106666666666667</v>
      </c>
      <c r="BY54" s="39">
        <f t="shared" si="38"/>
        <v>0.48012418453333333</v>
      </c>
      <c r="BZ54" s="39"/>
      <c r="CA54" s="39">
        <f t="shared" si="39"/>
        <v>0.48012418453333333</v>
      </c>
      <c r="CB54" s="39">
        <f>AR54</f>
        <v>0.22920000000000001</v>
      </c>
      <c r="CC54" s="39">
        <f t="shared" si="47"/>
        <v>0.21208333333333332</v>
      </c>
      <c r="CD54" s="39">
        <f>AT54</f>
        <v>2.0192070918492981</v>
      </c>
      <c r="CE54" s="39">
        <f t="shared" si="37"/>
        <v>1.2150989428029277</v>
      </c>
      <c r="CF54" s="39">
        <f t="shared" si="40"/>
        <v>1.1782407407407406E-2</v>
      </c>
      <c r="CG54" s="39">
        <f t="shared" si="44"/>
        <v>5.0900000000000001E-2</v>
      </c>
      <c r="CH54" s="39">
        <f t="shared" si="32"/>
        <v>0</v>
      </c>
      <c r="CI54" s="39">
        <f t="shared" si="33"/>
        <v>0</v>
      </c>
      <c r="CJ54" s="39">
        <v>0.11</v>
      </c>
      <c r="CK54" s="39">
        <f t="shared" si="27"/>
        <v>2.0192070918492981</v>
      </c>
      <c r="CL54" s="39">
        <f t="shared" si="28"/>
        <v>0</v>
      </c>
      <c r="CM54" s="39">
        <f t="shared" si="41"/>
        <v>2.0799257142857144</v>
      </c>
      <c r="CN54" s="39">
        <v>2.4</v>
      </c>
      <c r="CO54" s="39">
        <f t="shared" si="31"/>
        <v>2.0192070918492981</v>
      </c>
      <c r="CP54" s="39">
        <v>2.15</v>
      </c>
      <c r="CQ54" s="39">
        <f t="shared" si="35"/>
        <v>0.78277468253260551</v>
      </c>
      <c r="CR54" s="39">
        <v>2.0799257142857144</v>
      </c>
      <c r="CS54" s="39">
        <f t="shared" si="42"/>
        <v>2.15</v>
      </c>
      <c r="CT54" s="6"/>
      <c r="CU54" s="39">
        <f t="shared" si="43"/>
        <v>0.43421623221802103</v>
      </c>
    </row>
    <row r="55" spans="1:99">
      <c r="A55" s="59">
        <v>1547</v>
      </c>
      <c r="B55" s="6"/>
      <c r="C55" s="30">
        <v>252</v>
      </c>
      <c r="D55" s="30">
        <v>390.2</v>
      </c>
      <c r="E55" s="30">
        <v>165.4</v>
      </c>
      <c r="F55" s="6"/>
      <c r="G55" s="30">
        <v>7.85</v>
      </c>
      <c r="H55" s="6"/>
      <c r="I55" s="30">
        <v>26.76</v>
      </c>
      <c r="J55" s="6"/>
      <c r="K55" s="30">
        <v>0.31</v>
      </c>
      <c r="L55" s="30">
        <v>20.73</v>
      </c>
      <c r="M55" s="6"/>
      <c r="N55" s="30">
        <v>97.6</v>
      </c>
      <c r="O55" s="6"/>
      <c r="P55" s="6"/>
      <c r="Q55" s="30">
        <v>22.7</v>
      </c>
      <c r="R55" s="6"/>
      <c r="S55" s="30">
        <v>264</v>
      </c>
      <c r="T55" s="6"/>
      <c r="U55" s="6"/>
      <c r="V55" s="6"/>
      <c r="W55" s="6"/>
      <c r="X55" s="6"/>
      <c r="Y55" s="30">
        <v>24.39</v>
      </c>
      <c r="Z55" s="6"/>
      <c r="AA55" s="6"/>
      <c r="AB55" s="30">
        <v>117.8</v>
      </c>
      <c r="AC55" s="30">
        <v>142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39">
        <f t="shared" si="0"/>
        <v>0.13006666666666666</v>
      </c>
      <c r="AP55" s="40"/>
      <c r="AQ55" s="39">
        <f t="shared" si="45"/>
        <v>8.4000000000000005E-2</v>
      </c>
      <c r="AR55" s="39">
        <f t="shared" si="1"/>
        <v>0.157</v>
      </c>
      <c r="AS55" s="39">
        <f t="shared" si="2"/>
        <v>0</v>
      </c>
      <c r="AT55" s="39">
        <f t="shared" si="3"/>
        <v>1.8827171351180216</v>
      </c>
      <c r="AU55" s="39">
        <f t="shared" si="4"/>
        <v>0</v>
      </c>
      <c r="AV55" s="39">
        <f t="shared" si="5"/>
        <v>9.3800904977375574E-2</v>
      </c>
      <c r="AW55" s="39">
        <f t="shared" si="6"/>
        <v>97.6</v>
      </c>
      <c r="AX55" s="39">
        <f t="shared" si="7"/>
        <v>0</v>
      </c>
      <c r="AY55" s="39">
        <f t="shared" si="8"/>
        <v>0</v>
      </c>
      <c r="AZ55" s="39">
        <f t="shared" si="8"/>
        <v>22.7</v>
      </c>
      <c r="BA55" s="39">
        <f t="shared" si="8"/>
        <v>0</v>
      </c>
      <c r="BB55" s="39">
        <f t="shared" si="8"/>
        <v>264</v>
      </c>
      <c r="BC55" s="39">
        <f t="shared" si="9"/>
        <v>0</v>
      </c>
      <c r="BD55" s="39">
        <f t="shared" si="10"/>
        <v>0</v>
      </c>
      <c r="BE55" s="39">
        <f t="shared" si="10"/>
        <v>0</v>
      </c>
      <c r="BF55" s="39">
        <f t="shared" si="10"/>
        <v>0</v>
      </c>
      <c r="BG55" s="39">
        <f t="shared" si="11"/>
        <v>0</v>
      </c>
      <c r="BH55" s="39">
        <f t="shared" si="36"/>
        <v>0</v>
      </c>
      <c r="BI55" s="39">
        <f t="shared" si="12"/>
        <v>0</v>
      </c>
      <c r="BJ55" s="39">
        <f t="shared" si="13"/>
        <v>0</v>
      </c>
      <c r="BK55" s="39">
        <f t="shared" si="14"/>
        <v>0.1178</v>
      </c>
      <c r="BL55" s="39">
        <f t="shared" si="15"/>
        <v>4.7333333333333331E-2</v>
      </c>
      <c r="BM55" s="39">
        <f t="shared" si="16"/>
        <v>0</v>
      </c>
      <c r="BN55" s="39">
        <f t="shared" si="16"/>
        <v>0</v>
      </c>
      <c r="BO55" s="39">
        <f t="shared" si="16"/>
        <v>0</v>
      </c>
      <c r="BP55" s="39">
        <f t="shared" si="16"/>
        <v>0</v>
      </c>
      <c r="BQ55" s="39">
        <f t="shared" si="17"/>
        <v>0</v>
      </c>
      <c r="BR55" s="39">
        <f t="shared" si="18"/>
        <v>0</v>
      </c>
      <c r="BS55" s="39">
        <f t="shared" si="19"/>
        <v>0</v>
      </c>
      <c r="BT55" s="39">
        <f t="shared" si="20"/>
        <v>0</v>
      </c>
      <c r="BU55" s="39">
        <f t="shared" si="20"/>
        <v>0</v>
      </c>
      <c r="BV55" s="40"/>
      <c r="BW55" s="39">
        <v>2.71</v>
      </c>
      <c r="BX55" s="39">
        <f t="shared" si="46"/>
        <v>8.4000000000000005E-2</v>
      </c>
      <c r="BY55" s="39">
        <f t="shared" si="38"/>
        <v>0.25720206200000001</v>
      </c>
      <c r="BZ55" s="39"/>
      <c r="CA55" s="39">
        <f t="shared" si="39"/>
        <v>0.25720206200000001</v>
      </c>
      <c r="CB55" s="39">
        <f>AR55</f>
        <v>0.157</v>
      </c>
      <c r="CC55" s="39">
        <f t="shared" si="47"/>
        <v>0.40666666666666662</v>
      </c>
      <c r="CD55" s="39">
        <f>AT55</f>
        <v>1.8827171351180216</v>
      </c>
      <c r="CE55" s="39">
        <f t="shared" si="37"/>
        <v>1.2184083310743652</v>
      </c>
      <c r="CF55" s="39">
        <f t="shared" si="40"/>
        <v>2.2592592592592591E-2</v>
      </c>
      <c r="CG55" s="39">
        <f t="shared" si="44"/>
        <v>0.1178</v>
      </c>
      <c r="CH55" s="39">
        <f t="shared" si="32"/>
        <v>0</v>
      </c>
      <c r="CI55" s="39">
        <f t="shared" si="33"/>
        <v>0</v>
      </c>
      <c r="CJ55" s="39">
        <f>AV55</f>
        <v>9.3800904977375574E-2</v>
      </c>
      <c r="CK55" s="39">
        <f t="shared" si="27"/>
        <v>1.8827171351180216</v>
      </c>
      <c r="CL55" s="39">
        <f t="shared" si="28"/>
        <v>0</v>
      </c>
      <c r="CM55" s="39">
        <f t="shared" si="41"/>
        <v>2.0799257142857144</v>
      </c>
      <c r="CN55" s="39">
        <v>2.4</v>
      </c>
      <c r="CO55" s="39">
        <f t="shared" si="31"/>
        <v>1.8827171351180216</v>
      </c>
      <c r="CP55" s="39">
        <f t="shared" ref="CP55:CP64" si="48">1000*((AC55/13.5)/(4*162))/7.701</f>
        <v>2.1078147856616583</v>
      </c>
      <c r="CQ55" s="39">
        <f t="shared" si="35"/>
        <v>0.76741583706224958</v>
      </c>
      <c r="CR55" s="39">
        <v>2.0799257142857144</v>
      </c>
      <c r="CS55" s="39">
        <f t="shared" si="42"/>
        <v>2.1078147856616583</v>
      </c>
      <c r="CT55" s="6"/>
      <c r="CU55" s="39">
        <f t="shared" si="43"/>
        <v>0.32993444463571836</v>
      </c>
    </row>
    <row r="56" spans="1:99">
      <c r="A56" s="59">
        <v>1548</v>
      </c>
      <c r="B56" s="6"/>
      <c r="C56" s="30">
        <v>207.9</v>
      </c>
      <c r="D56" s="30">
        <v>180.9</v>
      </c>
      <c r="E56" s="30">
        <v>132.4</v>
      </c>
      <c r="F56" s="6"/>
      <c r="G56" s="30">
        <v>8.2100000000000009</v>
      </c>
      <c r="H56" s="6"/>
      <c r="I56" s="30">
        <v>20.89</v>
      </c>
      <c r="J56" s="6"/>
      <c r="K56" s="30">
        <v>0.31</v>
      </c>
      <c r="L56" s="30">
        <v>28.49</v>
      </c>
      <c r="M56" s="6"/>
      <c r="N56" s="30">
        <v>117.3</v>
      </c>
      <c r="O56" s="6"/>
      <c r="P56" s="6"/>
      <c r="Q56" s="6"/>
      <c r="R56" s="6"/>
      <c r="S56" s="30">
        <v>470</v>
      </c>
      <c r="T56" s="6"/>
      <c r="U56" s="6"/>
      <c r="V56" s="6"/>
      <c r="W56" s="6"/>
      <c r="X56" s="6"/>
      <c r="Y56" s="30">
        <v>26.18</v>
      </c>
      <c r="Z56" s="6"/>
      <c r="AA56" s="6"/>
      <c r="AB56" s="30">
        <v>58.9</v>
      </c>
      <c r="AC56" s="30">
        <v>169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39">
        <f t="shared" si="0"/>
        <v>6.0299999999999999E-2</v>
      </c>
      <c r="AP56" s="40"/>
      <c r="AQ56" s="39">
        <f t="shared" si="45"/>
        <v>6.93E-2</v>
      </c>
      <c r="AR56" s="39">
        <f t="shared" si="1"/>
        <v>0.16420000000000001</v>
      </c>
      <c r="AS56" s="39">
        <f t="shared" si="2"/>
        <v>0</v>
      </c>
      <c r="AT56" s="39">
        <f t="shared" si="3"/>
        <v>1.4697294825342104</v>
      </c>
      <c r="AU56" s="39">
        <f t="shared" si="4"/>
        <v>0</v>
      </c>
      <c r="AV56" s="39">
        <f t="shared" si="5"/>
        <v>0.12891402714932126</v>
      </c>
      <c r="AW56" s="39">
        <f t="shared" si="6"/>
        <v>117.3</v>
      </c>
      <c r="AX56" s="39">
        <f t="shared" si="7"/>
        <v>0</v>
      </c>
      <c r="AY56" s="39">
        <f t="shared" si="8"/>
        <v>0</v>
      </c>
      <c r="AZ56" s="39">
        <f t="shared" si="8"/>
        <v>0</v>
      </c>
      <c r="BA56" s="39">
        <f t="shared" si="8"/>
        <v>0</v>
      </c>
      <c r="BB56" s="39">
        <f t="shared" si="8"/>
        <v>470</v>
      </c>
      <c r="BC56" s="39">
        <f t="shared" si="9"/>
        <v>0</v>
      </c>
      <c r="BD56" s="39">
        <f t="shared" si="10"/>
        <v>0</v>
      </c>
      <c r="BE56" s="39">
        <f t="shared" si="10"/>
        <v>0</v>
      </c>
      <c r="BF56" s="39">
        <f t="shared" si="10"/>
        <v>0</v>
      </c>
      <c r="BG56" s="39">
        <f t="shared" si="11"/>
        <v>0</v>
      </c>
      <c r="BH56" s="39">
        <f t="shared" si="36"/>
        <v>0</v>
      </c>
      <c r="BI56" s="39">
        <f t="shared" si="12"/>
        <v>0</v>
      </c>
      <c r="BJ56" s="39">
        <f t="shared" si="13"/>
        <v>0</v>
      </c>
      <c r="BK56" s="39">
        <f t="shared" si="14"/>
        <v>5.8900000000000001E-2</v>
      </c>
      <c r="BL56" s="39">
        <f t="shared" si="15"/>
        <v>5.6333333333333332E-2</v>
      </c>
      <c r="BM56" s="39">
        <f t="shared" si="16"/>
        <v>0</v>
      </c>
      <c r="BN56" s="39">
        <f t="shared" si="16"/>
        <v>0</v>
      </c>
      <c r="BO56" s="39">
        <f t="shared" si="16"/>
        <v>0</v>
      </c>
      <c r="BP56" s="39">
        <f t="shared" si="16"/>
        <v>0</v>
      </c>
      <c r="BQ56" s="39">
        <f t="shared" si="17"/>
        <v>0</v>
      </c>
      <c r="BR56" s="39">
        <f t="shared" si="18"/>
        <v>0</v>
      </c>
      <c r="BS56" s="39">
        <f t="shared" si="19"/>
        <v>0</v>
      </c>
      <c r="BT56" s="39">
        <f t="shared" si="20"/>
        <v>0</v>
      </c>
      <c r="BU56" s="39">
        <f t="shared" si="20"/>
        <v>0</v>
      </c>
      <c r="BV56" s="40"/>
      <c r="BW56" s="39">
        <v>2.31</v>
      </c>
      <c r="BX56" s="39">
        <f t="shared" si="46"/>
        <v>6.93E-2</v>
      </c>
      <c r="BY56" s="39">
        <f t="shared" si="38"/>
        <v>0.22740094639999997</v>
      </c>
      <c r="BZ56" s="39"/>
      <c r="CA56" s="39">
        <f t="shared" si="39"/>
        <v>0.22740094639999997</v>
      </c>
      <c r="CB56" s="39">
        <f>AR56</f>
        <v>0.16420000000000001</v>
      </c>
      <c r="CC56" s="39">
        <f t="shared" si="47"/>
        <v>0.48874999999999996</v>
      </c>
      <c r="CD56" s="39">
        <f>AT56</f>
        <v>1.4697294825342104</v>
      </c>
      <c r="CE56" s="39">
        <f t="shared" si="37"/>
        <v>1.2217177193458029</v>
      </c>
      <c r="CF56" s="39">
        <f t="shared" si="40"/>
        <v>2.7152777777777776E-2</v>
      </c>
      <c r="CG56" s="39">
        <f t="shared" si="44"/>
        <v>5.8900000000000001E-2</v>
      </c>
      <c r="CH56" s="39">
        <f t="shared" si="32"/>
        <v>0</v>
      </c>
      <c r="CI56" s="39">
        <f t="shared" si="33"/>
        <v>0</v>
      </c>
      <c r="CJ56" s="39">
        <f>AV56</f>
        <v>0.12891402714932126</v>
      </c>
      <c r="CK56" s="39">
        <f t="shared" si="27"/>
        <v>1.4697294825342104</v>
      </c>
      <c r="CL56" s="39">
        <f t="shared" si="28"/>
        <v>0</v>
      </c>
      <c r="CM56" s="39">
        <f t="shared" si="41"/>
        <v>2.1599228571428575</v>
      </c>
      <c r="CN56" s="39">
        <v>2.4</v>
      </c>
      <c r="CO56" s="39">
        <f t="shared" si="31"/>
        <v>1.4697294825342104</v>
      </c>
      <c r="CP56" s="39">
        <f t="shared" si="48"/>
        <v>2.508596470259298</v>
      </c>
      <c r="CQ56" s="39">
        <f t="shared" si="35"/>
        <v>0.91333293284169148</v>
      </c>
      <c r="CR56" s="39">
        <v>2.1599228571428575</v>
      </c>
      <c r="CS56" s="39">
        <f t="shared" si="42"/>
        <v>2.508596470259298</v>
      </c>
      <c r="CT56" s="6"/>
      <c r="CU56" s="39">
        <f t="shared" si="43"/>
        <v>0.3343656777579338</v>
      </c>
    </row>
    <row r="57" spans="1:99">
      <c r="A57" s="59">
        <v>1549</v>
      </c>
      <c r="B57" s="6"/>
      <c r="C57" s="30">
        <v>241.9</v>
      </c>
      <c r="D57" s="30">
        <v>184.3</v>
      </c>
      <c r="E57" s="30">
        <v>188</v>
      </c>
      <c r="F57" s="6"/>
      <c r="G57" s="6"/>
      <c r="H57" s="6"/>
      <c r="I57" s="6"/>
      <c r="J57" s="6"/>
      <c r="K57" s="30">
        <v>0.31</v>
      </c>
      <c r="L57" s="6"/>
      <c r="M57" s="6"/>
      <c r="N57" s="30">
        <v>98.4</v>
      </c>
      <c r="O57" s="6"/>
      <c r="P57" s="6"/>
      <c r="Q57" s="6"/>
      <c r="R57" s="6"/>
      <c r="S57" s="30">
        <v>811</v>
      </c>
      <c r="T57" s="6"/>
      <c r="U57" s="6"/>
      <c r="V57" s="6"/>
      <c r="W57" s="6"/>
      <c r="X57" s="6"/>
      <c r="Y57" s="30">
        <v>24.58</v>
      </c>
      <c r="Z57" s="6"/>
      <c r="AA57" s="6"/>
      <c r="AB57" s="30">
        <v>78.099999999999994</v>
      </c>
      <c r="AC57" s="30">
        <v>143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39">
        <f t="shared" si="0"/>
        <v>6.143333333333334E-2</v>
      </c>
      <c r="AP57" s="40"/>
      <c r="AQ57" s="39">
        <f t="shared" si="45"/>
        <v>8.0633333333333335E-2</v>
      </c>
      <c r="AR57" s="39">
        <f t="shared" si="1"/>
        <v>0</v>
      </c>
      <c r="AS57" s="39">
        <f t="shared" si="2"/>
        <v>0</v>
      </c>
      <c r="AT57" s="39">
        <f t="shared" si="3"/>
        <v>0</v>
      </c>
      <c r="AU57" s="39">
        <f t="shared" si="4"/>
        <v>0</v>
      </c>
      <c r="AV57" s="39">
        <f t="shared" si="5"/>
        <v>0</v>
      </c>
      <c r="AW57" s="39">
        <f t="shared" si="6"/>
        <v>98.4</v>
      </c>
      <c r="AX57" s="39">
        <f t="shared" si="7"/>
        <v>0</v>
      </c>
      <c r="AY57" s="39">
        <f t="shared" si="8"/>
        <v>0</v>
      </c>
      <c r="AZ57" s="39">
        <f t="shared" si="8"/>
        <v>0</v>
      </c>
      <c r="BA57" s="39">
        <f t="shared" si="8"/>
        <v>0</v>
      </c>
      <c r="BB57" s="39">
        <f t="shared" si="8"/>
        <v>811</v>
      </c>
      <c r="BC57" s="39">
        <f t="shared" si="9"/>
        <v>0</v>
      </c>
      <c r="BD57" s="39">
        <f t="shared" si="10"/>
        <v>0</v>
      </c>
      <c r="BE57" s="39">
        <f t="shared" si="10"/>
        <v>0</v>
      </c>
      <c r="BF57" s="39">
        <f t="shared" si="10"/>
        <v>0</v>
      </c>
      <c r="BG57" s="39">
        <f t="shared" si="11"/>
        <v>0</v>
      </c>
      <c r="BH57" s="39">
        <f t="shared" si="36"/>
        <v>0</v>
      </c>
      <c r="BI57" s="39">
        <f t="shared" si="12"/>
        <v>0</v>
      </c>
      <c r="BJ57" s="39">
        <f t="shared" si="13"/>
        <v>0</v>
      </c>
      <c r="BK57" s="39">
        <f t="shared" si="14"/>
        <v>7.8099999999999989E-2</v>
      </c>
      <c r="BL57" s="39">
        <f t="shared" si="15"/>
        <v>4.766666666666667E-2</v>
      </c>
      <c r="BM57" s="39">
        <f t="shared" si="16"/>
        <v>0</v>
      </c>
      <c r="BN57" s="39">
        <f t="shared" si="16"/>
        <v>0</v>
      </c>
      <c r="BO57" s="39">
        <f t="shared" si="16"/>
        <v>0</v>
      </c>
      <c r="BP57" s="39">
        <f t="shared" si="16"/>
        <v>0</v>
      </c>
      <c r="BQ57" s="39">
        <f t="shared" si="17"/>
        <v>0</v>
      </c>
      <c r="BR57" s="39">
        <f t="shared" si="18"/>
        <v>0</v>
      </c>
      <c r="BS57" s="39">
        <f t="shared" si="19"/>
        <v>0</v>
      </c>
      <c r="BT57" s="39">
        <f t="shared" si="20"/>
        <v>0</v>
      </c>
      <c r="BU57" s="39">
        <f t="shared" si="20"/>
        <v>0</v>
      </c>
      <c r="BV57" s="40"/>
      <c r="BW57" s="39">
        <v>2.56</v>
      </c>
      <c r="BX57" s="39">
        <f t="shared" si="46"/>
        <v>8.0633333333333335E-2</v>
      </c>
      <c r="BY57" s="39">
        <f t="shared" si="38"/>
        <v>0.24869680706666664</v>
      </c>
      <c r="BZ57" s="39"/>
      <c r="CA57" s="39">
        <f t="shared" si="39"/>
        <v>0.24869680706666664</v>
      </c>
      <c r="CB57" s="39">
        <v>0.19</v>
      </c>
      <c r="CC57" s="39">
        <f t="shared" si="47"/>
        <v>0.41000000000000003</v>
      </c>
      <c r="CD57" s="39">
        <v>1.5</v>
      </c>
      <c r="CE57" s="39">
        <f t="shared" si="37"/>
        <v>1.2250271076172405</v>
      </c>
      <c r="CF57" s="39">
        <f t="shared" si="40"/>
        <v>2.2777777777777779E-2</v>
      </c>
      <c r="CG57" s="39">
        <f t="shared" si="44"/>
        <v>7.8099999999999989E-2</v>
      </c>
      <c r="CH57" s="39">
        <f t="shared" si="32"/>
        <v>0</v>
      </c>
      <c r="CI57" s="39">
        <f t="shared" si="33"/>
        <v>0</v>
      </c>
      <c r="CJ57" s="39">
        <v>0.16</v>
      </c>
      <c r="CK57" s="39">
        <f t="shared" si="27"/>
        <v>1.5</v>
      </c>
      <c r="CL57" s="39">
        <f t="shared" si="28"/>
        <v>0</v>
      </c>
      <c r="CM57" s="39">
        <f t="shared" si="41"/>
        <v>2.1999214285714288</v>
      </c>
      <c r="CN57" s="39">
        <v>2.4</v>
      </c>
      <c r="CO57" s="39">
        <f t="shared" si="31"/>
        <v>1.5</v>
      </c>
      <c r="CP57" s="39">
        <f t="shared" si="48"/>
        <v>2.1226585517578678</v>
      </c>
      <c r="CQ57" s="39">
        <f t="shared" si="35"/>
        <v>0.77282017394296987</v>
      </c>
      <c r="CR57" s="39">
        <v>2.1999214285714288</v>
      </c>
      <c r="CS57" s="39">
        <f t="shared" si="42"/>
        <v>2.1226585517578678</v>
      </c>
      <c r="CT57" s="6"/>
      <c r="CU57" s="39">
        <f t="shared" si="43"/>
        <v>0.3517251420451159</v>
      </c>
    </row>
    <row r="58" spans="1:99">
      <c r="A58" s="59">
        <v>1550</v>
      </c>
      <c r="B58" s="6"/>
      <c r="C58" s="30">
        <v>351</v>
      </c>
      <c r="D58" s="30">
        <v>418.5</v>
      </c>
      <c r="E58" s="30">
        <v>300.60000000000002</v>
      </c>
      <c r="F58" s="6"/>
      <c r="G58" s="30">
        <v>11.94</v>
      </c>
      <c r="H58" s="6"/>
      <c r="I58" s="30">
        <v>23.27</v>
      </c>
      <c r="J58" s="6"/>
      <c r="K58" s="30">
        <v>0.43</v>
      </c>
      <c r="L58" s="30">
        <v>43.39</v>
      </c>
      <c r="M58" s="6"/>
      <c r="N58" s="30">
        <v>123.1</v>
      </c>
      <c r="O58" s="6"/>
      <c r="P58" s="6"/>
      <c r="Q58" s="30">
        <v>21.5</v>
      </c>
      <c r="R58" s="6"/>
      <c r="S58" s="30">
        <v>385</v>
      </c>
      <c r="T58" s="6"/>
      <c r="U58" s="6"/>
      <c r="V58" s="6"/>
      <c r="W58" s="6"/>
      <c r="X58" s="6"/>
      <c r="Y58" s="30">
        <v>24.85</v>
      </c>
      <c r="Z58" s="6"/>
      <c r="AA58" s="30">
        <v>26.83</v>
      </c>
      <c r="AB58" s="30">
        <v>83.1</v>
      </c>
      <c r="AC58" s="30">
        <v>172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39">
        <f t="shared" si="0"/>
        <v>0.13950000000000001</v>
      </c>
      <c r="AP58" s="40"/>
      <c r="AQ58" s="39">
        <f t="shared" si="45"/>
        <v>0.11700000000000001</v>
      </c>
      <c r="AR58" s="39">
        <f t="shared" si="1"/>
        <v>0.23879999999999998</v>
      </c>
      <c r="AS58" s="39">
        <f t="shared" si="2"/>
        <v>0</v>
      </c>
      <c r="AT58" s="39">
        <f t="shared" si="3"/>
        <v>1.6371759242973229</v>
      </c>
      <c r="AU58" s="39">
        <f t="shared" si="4"/>
        <v>0</v>
      </c>
      <c r="AV58" s="39">
        <f t="shared" si="5"/>
        <v>0.19633484162895928</v>
      </c>
      <c r="AW58" s="39">
        <f t="shared" si="6"/>
        <v>123.1</v>
      </c>
      <c r="AX58" s="39">
        <f t="shared" si="7"/>
        <v>0</v>
      </c>
      <c r="AY58" s="39">
        <f t="shared" si="8"/>
        <v>0</v>
      </c>
      <c r="AZ58" s="39">
        <f t="shared" si="8"/>
        <v>21.5</v>
      </c>
      <c r="BA58" s="39">
        <f t="shared" si="8"/>
        <v>0</v>
      </c>
      <c r="BB58" s="39">
        <f t="shared" si="8"/>
        <v>385</v>
      </c>
      <c r="BC58" s="39">
        <f t="shared" si="9"/>
        <v>0</v>
      </c>
      <c r="BD58" s="39">
        <f t="shared" si="10"/>
        <v>0</v>
      </c>
      <c r="BE58" s="39">
        <f t="shared" si="10"/>
        <v>0</v>
      </c>
      <c r="BF58" s="39">
        <f t="shared" si="10"/>
        <v>0</v>
      </c>
      <c r="BG58" s="39">
        <f t="shared" si="11"/>
        <v>0</v>
      </c>
      <c r="BH58" s="39">
        <f t="shared" si="36"/>
        <v>0</v>
      </c>
      <c r="BI58" s="39">
        <f t="shared" si="12"/>
        <v>0</v>
      </c>
      <c r="BJ58" s="39">
        <f t="shared" si="13"/>
        <v>1.8182434264028191</v>
      </c>
      <c r="BK58" s="39">
        <f t="shared" si="14"/>
        <v>8.3099999999999993E-2</v>
      </c>
      <c r="BL58" s="39">
        <f t="shared" si="15"/>
        <v>5.7333333333333333E-2</v>
      </c>
      <c r="BM58" s="39">
        <f t="shared" si="16"/>
        <v>0</v>
      </c>
      <c r="BN58" s="39">
        <f t="shared" si="16"/>
        <v>0</v>
      </c>
      <c r="BO58" s="39">
        <f t="shared" si="16"/>
        <v>0</v>
      </c>
      <c r="BP58" s="39">
        <f t="shared" si="16"/>
        <v>0</v>
      </c>
      <c r="BQ58" s="39">
        <f t="shared" si="17"/>
        <v>0</v>
      </c>
      <c r="BR58" s="39">
        <f t="shared" si="18"/>
        <v>0</v>
      </c>
      <c r="BS58" s="39">
        <f t="shared" si="19"/>
        <v>0</v>
      </c>
      <c r="BT58" s="39">
        <f t="shared" si="20"/>
        <v>0</v>
      </c>
      <c r="BU58" s="39">
        <f t="shared" si="20"/>
        <v>0</v>
      </c>
      <c r="BV58" s="40"/>
      <c r="BW58" s="39">
        <v>2.63</v>
      </c>
      <c r="BX58" s="39">
        <f t="shared" si="46"/>
        <v>0.11700000000000001</v>
      </c>
      <c r="BY58" s="39">
        <f t="shared" si="38"/>
        <v>0.29596370599999999</v>
      </c>
      <c r="BZ58" s="39"/>
      <c r="CA58" s="39">
        <f t="shared" si="39"/>
        <v>0.29596370599999999</v>
      </c>
      <c r="CB58" s="39">
        <f>AR58</f>
        <v>0.23879999999999998</v>
      </c>
      <c r="CC58" s="39">
        <f t="shared" si="47"/>
        <v>0.51291666666666669</v>
      </c>
      <c r="CD58" s="39">
        <f>AT58</f>
        <v>1.6371759242973229</v>
      </c>
      <c r="CE58" s="39">
        <f t="shared" si="37"/>
        <v>1.228336495888678</v>
      </c>
      <c r="CF58" s="39">
        <f t="shared" si="40"/>
        <v>2.8495370370370372E-2</v>
      </c>
      <c r="CG58" s="39">
        <f t="shared" si="44"/>
        <v>8.3099999999999993E-2</v>
      </c>
      <c r="CH58" s="39">
        <f t="shared" si="32"/>
        <v>1.8182434264028191</v>
      </c>
      <c r="CI58" s="39">
        <f t="shared" si="33"/>
        <v>0</v>
      </c>
      <c r="CJ58" s="39">
        <f>AV58</f>
        <v>0.19633484162895928</v>
      </c>
      <c r="CK58" s="39">
        <f t="shared" si="27"/>
        <v>1.6371759242973229</v>
      </c>
      <c r="CL58" s="39">
        <f t="shared" si="28"/>
        <v>0</v>
      </c>
      <c r="CM58" s="39">
        <f t="shared" si="41"/>
        <v>2.3199171428571428</v>
      </c>
      <c r="CN58" s="39">
        <v>2.4</v>
      </c>
      <c r="CO58" s="39">
        <f t="shared" si="31"/>
        <v>1.6371759242973229</v>
      </c>
      <c r="CP58" s="39">
        <f t="shared" si="48"/>
        <v>2.5531277685479243</v>
      </c>
      <c r="CQ58" s="39">
        <f t="shared" si="35"/>
        <v>0.92954594348385178</v>
      </c>
      <c r="CR58" s="39">
        <v>2.3199171428571428</v>
      </c>
      <c r="CS58" s="39">
        <f t="shared" si="42"/>
        <v>2.5531277685479243</v>
      </c>
      <c r="CT58" s="6"/>
      <c r="CU58" s="39">
        <f t="shared" si="43"/>
        <v>0.41179384801495367</v>
      </c>
    </row>
    <row r="59" spans="1:99">
      <c r="A59" s="59">
        <v>1551</v>
      </c>
      <c r="B59" s="6"/>
      <c r="C59" s="30">
        <v>579.20000000000005</v>
      </c>
      <c r="D59" s="30">
        <v>432.3</v>
      </c>
      <c r="E59" s="30">
        <v>271.39999999999998</v>
      </c>
      <c r="F59" s="6"/>
      <c r="G59" s="30">
        <v>14.06</v>
      </c>
      <c r="H59" s="6"/>
      <c r="I59" s="6"/>
      <c r="J59" s="6"/>
      <c r="K59" s="30">
        <v>0.44</v>
      </c>
      <c r="L59" s="30">
        <v>34.64</v>
      </c>
      <c r="M59" s="6"/>
      <c r="N59" s="30">
        <v>141.1</v>
      </c>
      <c r="O59" s="6"/>
      <c r="P59" s="6"/>
      <c r="Q59" s="6"/>
      <c r="R59" s="6"/>
      <c r="S59" s="30">
        <v>713</v>
      </c>
      <c r="T59" s="6"/>
      <c r="U59" s="6"/>
      <c r="V59" s="6"/>
      <c r="W59" s="6"/>
      <c r="X59" s="6"/>
      <c r="Y59" s="30">
        <v>24.9</v>
      </c>
      <c r="Z59" s="6"/>
      <c r="AA59" s="6"/>
      <c r="AB59" s="30">
        <v>83.6</v>
      </c>
      <c r="AC59" s="30">
        <v>185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39">
        <f t="shared" si="0"/>
        <v>0.14410000000000001</v>
      </c>
      <c r="AP59" s="40"/>
      <c r="AQ59" s="39">
        <f t="shared" si="45"/>
        <v>0.19306666666666669</v>
      </c>
      <c r="AR59" s="39">
        <f t="shared" si="1"/>
        <v>0.28120000000000001</v>
      </c>
      <c r="AS59" s="39">
        <f t="shared" si="2"/>
        <v>0</v>
      </c>
      <c r="AT59" s="39">
        <f t="shared" si="3"/>
        <v>0</v>
      </c>
      <c r="AU59" s="39">
        <f t="shared" si="4"/>
        <v>0</v>
      </c>
      <c r="AV59" s="39">
        <f t="shared" si="5"/>
        <v>0.15674208144796381</v>
      </c>
      <c r="AW59" s="39">
        <f t="shared" si="6"/>
        <v>141.1</v>
      </c>
      <c r="AX59" s="39">
        <f t="shared" si="7"/>
        <v>0</v>
      </c>
      <c r="AY59" s="39">
        <f t="shared" si="8"/>
        <v>0</v>
      </c>
      <c r="AZ59" s="39">
        <f t="shared" si="8"/>
        <v>0</v>
      </c>
      <c r="BA59" s="39">
        <f t="shared" si="8"/>
        <v>0</v>
      </c>
      <c r="BB59" s="39">
        <f t="shared" si="8"/>
        <v>713</v>
      </c>
      <c r="BC59" s="39">
        <f t="shared" si="9"/>
        <v>0</v>
      </c>
      <c r="BD59" s="39">
        <f t="shared" si="10"/>
        <v>0</v>
      </c>
      <c r="BE59" s="39">
        <f t="shared" si="10"/>
        <v>0</v>
      </c>
      <c r="BF59" s="39">
        <f t="shared" si="10"/>
        <v>0</v>
      </c>
      <c r="BG59" s="39">
        <f t="shared" si="11"/>
        <v>0</v>
      </c>
      <c r="BH59" s="39">
        <f t="shared" si="36"/>
        <v>0</v>
      </c>
      <c r="BI59" s="39">
        <f t="shared" si="12"/>
        <v>0</v>
      </c>
      <c r="BJ59" s="39">
        <f t="shared" si="13"/>
        <v>0</v>
      </c>
      <c r="BK59" s="39">
        <f t="shared" si="14"/>
        <v>8.3599999999999994E-2</v>
      </c>
      <c r="BL59" s="39">
        <f t="shared" si="15"/>
        <v>6.1666666666666668E-2</v>
      </c>
      <c r="BM59" s="39">
        <f t="shared" si="16"/>
        <v>0</v>
      </c>
      <c r="BN59" s="39">
        <f t="shared" si="16"/>
        <v>0</v>
      </c>
      <c r="BO59" s="39">
        <f t="shared" si="16"/>
        <v>0</v>
      </c>
      <c r="BP59" s="39">
        <f t="shared" si="16"/>
        <v>0</v>
      </c>
      <c r="BQ59" s="39">
        <f t="shared" si="17"/>
        <v>0</v>
      </c>
      <c r="BR59" s="39">
        <f t="shared" si="18"/>
        <v>0</v>
      </c>
      <c r="BS59" s="39">
        <f t="shared" si="19"/>
        <v>0</v>
      </c>
      <c r="BT59" s="39">
        <f t="shared" si="20"/>
        <v>0</v>
      </c>
      <c r="BU59" s="39">
        <f t="shared" si="20"/>
        <v>0</v>
      </c>
      <c r="BV59" s="40"/>
      <c r="BW59" s="39">
        <v>2.68</v>
      </c>
      <c r="BX59" s="39">
        <f t="shared" si="46"/>
        <v>0.19306666666666669</v>
      </c>
      <c r="BY59" s="39">
        <f t="shared" si="38"/>
        <v>0.39205576053333335</v>
      </c>
      <c r="BZ59" s="39"/>
      <c r="CA59" s="39">
        <f t="shared" si="39"/>
        <v>0.39205576053333335</v>
      </c>
      <c r="CB59" s="39">
        <f>AR59</f>
        <v>0.28120000000000001</v>
      </c>
      <c r="CC59" s="39">
        <f t="shared" si="47"/>
        <v>0.58791666666666664</v>
      </c>
      <c r="CD59" s="39">
        <v>1.8</v>
      </c>
      <c r="CE59" s="39">
        <f t="shared" si="37"/>
        <v>1.2316458841601157</v>
      </c>
      <c r="CF59" s="39">
        <f t="shared" si="40"/>
        <v>3.2662037037037038E-2</v>
      </c>
      <c r="CG59" s="39">
        <f t="shared" si="44"/>
        <v>8.3599999999999994E-2</v>
      </c>
      <c r="CH59" s="39">
        <f t="shared" si="32"/>
        <v>0</v>
      </c>
      <c r="CI59" s="39">
        <f t="shared" si="33"/>
        <v>0</v>
      </c>
      <c r="CJ59" s="39">
        <f>AV59</f>
        <v>0.15674208144796381</v>
      </c>
      <c r="CK59" s="39">
        <f t="shared" si="27"/>
        <v>1.8</v>
      </c>
      <c r="CL59" s="39">
        <f t="shared" si="28"/>
        <v>0</v>
      </c>
      <c r="CM59" s="39">
        <f t="shared" si="41"/>
        <v>2.3727385714285711</v>
      </c>
      <c r="CN59" s="39">
        <v>2.4</v>
      </c>
      <c r="CO59" s="39">
        <f t="shared" si="31"/>
        <v>1.8</v>
      </c>
      <c r="CP59" s="39">
        <f t="shared" si="48"/>
        <v>2.7460967277986392</v>
      </c>
      <c r="CQ59" s="39">
        <f t="shared" si="35"/>
        <v>0.99980232293321236</v>
      </c>
      <c r="CR59" s="39">
        <v>2.3727385714285711</v>
      </c>
      <c r="CS59" s="39">
        <f t="shared" si="42"/>
        <v>2.7460967277986392</v>
      </c>
      <c r="CT59" s="6"/>
      <c r="CU59" s="39">
        <f t="shared" si="43"/>
        <v>0.45419906496121587</v>
      </c>
    </row>
    <row r="60" spans="1:99">
      <c r="A60" s="59">
        <v>1552</v>
      </c>
      <c r="B60" s="6"/>
      <c r="C60" s="30">
        <v>495.1</v>
      </c>
      <c r="D60" s="30">
        <v>458.4</v>
      </c>
      <c r="E60" s="30">
        <v>298.5</v>
      </c>
      <c r="F60" s="6"/>
      <c r="G60" s="30">
        <v>17.11</v>
      </c>
      <c r="H60" s="6"/>
      <c r="I60" s="6"/>
      <c r="J60" s="6"/>
      <c r="K60" s="30">
        <v>0.45</v>
      </c>
      <c r="L60" s="30">
        <v>47.47</v>
      </c>
      <c r="M60" s="6"/>
      <c r="N60" s="30">
        <v>141.30000000000001</v>
      </c>
      <c r="O60" s="6"/>
      <c r="P60" s="6"/>
      <c r="Q60" s="30">
        <v>19.8</v>
      </c>
      <c r="R60" s="6"/>
      <c r="S60" s="30">
        <v>509</v>
      </c>
      <c r="T60" s="6"/>
      <c r="U60" s="6"/>
      <c r="V60" s="6"/>
      <c r="W60" s="6"/>
      <c r="X60" s="6"/>
      <c r="Y60" s="30">
        <v>25.4</v>
      </c>
      <c r="Z60" s="6"/>
      <c r="AA60" s="6"/>
      <c r="AB60" s="30">
        <v>84.8</v>
      </c>
      <c r="AC60" s="30">
        <v>193</v>
      </c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39">
        <f t="shared" si="0"/>
        <v>0.15279999999999999</v>
      </c>
      <c r="AP60" s="40"/>
      <c r="AQ60" s="39">
        <f t="shared" si="45"/>
        <v>0.16503333333333334</v>
      </c>
      <c r="AR60" s="39">
        <f t="shared" si="1"/>
        <v>0.3422</v>
      </c>
      <c r="AS60" s="39">
        <f t="shared" si="2"/>
        <v>0</v>
      </c>
      <c r="AT60" s="39">
        <f t="shared" si="3"/>
        <v>0</v>
      </c>
      <c r="AU60" s="39">
        <f t="shared" si="4"/>
        <v>0</v>
      </c>
      <c r="AV60" s="39">
        <f t="shared" si="5"/>
        <v>0.21479638009049773</v>
      </c>
      <c r="AW60" s="39">
        <f t="shared" si="6"/>
        <v>141.30000000000001</v>
      </c>
      <c r="AX60" s="39">
        <f t="shared" si="7"/>
        <v>0</v>
      </c>
      <c r="AY60" s="39">
        <f t="shared" si="8"/>
        <v>0</v>
      </c>
      <c r="AZ60" s="39">
        <f t="shared" si="8"/>
        <v>19.8</v>
      </c>
      <c r="BA60" s="39">
        <f t="shared" si="8"/>
        <v>0</v>
      </c>
      <c r="BB60" s="39">
        <f t="shared" si="8"/>
        <v>509</v>
      </c>
      <c r="BC60" s="39">
        <f t="shared" si="9"/>
        <v>0</v>
      </c>
      <c r="BD60" s="39">
        <f t="shared" si="10"/>
        <v>0</v>
      </c>
      <c r="BE60" s="39">
        <f t="shared" si="10"/>
        <v>0</v>
      </c>
      <c r="BF60" s="39">
        <f t="shared" si="10"/>
        <v>0</v>
      </c>
      <c r="BG60" s="39">
        <f t="shared" si="11"/>
        <v>0</v>
      </c>
      <c r="BH60" s="39">
        <f t="shared" si="36"/>
        <v>0</v>
      </c>
      <c r="BI60" s="39">
        <f t="shared" si="12"/>
        <v>0</v>
      </c>
      <c r="BJ60" s="39">
        <f t="shared" si="13"/>
        <v>0</v>
      </c>
      <c r="BK60" s="39">
        <f t="shared" si="14"/>
        <v>8.48E-2</v>
      </c>
      <c r="BL60" s="39">
        <f t="shared" si="15"/>
        <v>6.433333333333334E-2</v>
      </c>
      <c r="BM60" s="39">
        <f t="shared" si="16"/>
        <v>0</v>
      </c>
      <c r="BN60" s="39">
        <f t="shared" si="16"/>
        <v>0</v>
      </c>
      <c r="BO60" s="39">
        <f t="shared" si="16"/>
        <v>0</v>
      </c>
      <c r="BP60" s="39">
        <f t="shared" si="16"/>
        <v>0</v>
      </c>
      <c r="BQ60" s="39">
        <f t="shared" si="17"/>
        <v>0</v>
      </c>
      <c r="BR60" s="39">
        <f t="shared" si="18"/>
        <v>0</v>
      </c>
      <c r="BS60" s="39">
        <f t="shared" si="19"/>
        <v>0</v>
      </c>
      <c r="BT60" s="39">
        <f t="shared" si="20"/>
        <v>0</v>
      </c>
      <c r="BU60" s="39">
        <f t="shared" si="20"/>
        <v>0</v>
      </c>
      <c r="BV60" s="40"/>
      <c r="BW60" s="39">
        <v>2.68</v>
      </c>
      <c r="BX60" s="39">
        <f t="shared" si="46"/>
        <v>0.16503333333333334</v>
      </c>
      <c r="BY60" s="39">
        <f t="shared" si="38"/>
        <v>0.35717253826666667</v>
      </c>
      <c r="BZ60" s="39"/>
      <c r="CA60" s="39">
        <f t="shared" si="39"/>
        <v>0.35717253826666667</v>
      </c>
      <c r="CB60" s="39">
        <f>AR60</f>
        <v>0.3422</v>
      </c>
      <c r="CC60" s="39">
        <f t="shared" si="47"/>
        <v>0.58875</v>
      </c>
      <c r="CD60" s="39">
        <v>1.8</v>
      </c>
      <c r="CE60" s="39">
        <f t="shared" si="37"/>
        <v>1.2349552724315533</v>
      </c>
      <c r="CF60" s="39">
        <f t="shared" si="40"/>
        <v>3.2708333333333332E-2</v>
      </c>
      <c r="CG60" s="39">
        <f t="shared" si="44"/>
        <v>8.48E-2</v>
      </c>
      <c r="CH60" s="39">
        <f t="shared" si="32"/>
        <v>0</v>
      </c>
      <c r="CI60" s="39">
        <f t="shared" si="33"/>
        <v>0</v>
      </c>
      <c r="CJ60" s="39">
        <f>AV60</f>
        <v>0.21479638009049773</v>
      </c>
      <c r="CK60" s="39">
        <f t="shared" si="27"/>
        <v>1.8</v>
      </c>
      <c r="CL60" s="39">
        <f t="shared" si="28"/>
        <v>0</v>
      </c>
      <c r="CM60" s="39">
        <f t="shared" si="41"/>
        <v>2.3727385714285711</v>
      </c>
      <c r="CN60" s="39">
        <v>2.4</v>
      </c>
      <c r="CO60" s="39">
        <f t="shared" si="31"/>
        <v>1.8</v>
      </c>
      <c r="CP60" s="39">
        <f t="shared" si="48"/>
        <v>2.8648468565683101</v>
      </c>
      <c r="CQ60" s="39">
        <f t="shared" si="35"/>
        <v>1.043037017978973</v>
      </c>
      <c r="CR60" s="39">
        <v>2.3727385714285711</v>
      </c>
      <c r="CS60" s="39">
        <f t="shared" si="42"/>
        <v>2.8648468565683101</v>
      </c>
      <c r="CT60" s="6"/>
      <c r="CU60" s="39">
        <f t="shared" si="43"/>
        <v>0.47353913384391361</v>
      </c>
    </row>
    <row r="61" spans="1:99">
      <c r="A61" s="59">
        <v>1553</v>
      </c>
      <c r="B61" s="6"/>
      <c r="C61" s="30">
        <v>482.9</v>
      </c>
      <c r="D61" s="30">
        <v>409.5</v>
      </c>
      <c r="E61" s="30">
        <v>269.7</v>
      </c>
      <c r="F61" s="6"/>
      <c r="G61" s="6"/>
      <c r="H61" s="6"/>
      <c r="I61" s="30">
        <v>28.12</v>
      </c>
      <c r="J61" s="6"/>
      <c r="K61" s="30">
        <v>0.45</v>
      </c>
      <c r="L61" s="30">
        <v>43.85</v>
      </c>
      <c r="M61" s="6"/>
      <c r="N61" s="30">
        <v>130.1</v>
      </c>
      <c r="O61" s="6"/>
      <c r="P61" s="6"/>
      <c r="Q61" s="6"/>
      <c r="R61" s="6"/>
      <c r="S61" s="30">
        <v>457</v>
      </c>
      <c r="T61" s="6"/>
      <c r="U61" s="6"/>
      <c r="V61" s="6"/>
      <c r="W61" s="6"/>
      <c r="X61" s="6"/>
      <c r="Y61" s="30">
        <v>26.28</v>
      </c>
      <c r="Z61" s="6"/>
      <c r="AA61" s="6"/>
      <c r="AB61" s="30">
        <v>127.6</v>
      </c>
      <c r="AC61" s="30">
        <v>187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39">
        <f t="shared" si="0"/>
        <v>0.13650000000000001</v>
      </c>
      <c r="AP61" s="40"/>
      <c r="AQ61" s="39">
        <f t="shared" si="45"/>
        <v>0.16096666666666665</v>
      </c>
      <c r="AR61" s="39">
        <f t="shared" si="1"/>
        <v>0</v>
      </c>
      <c r="AS61" s="39">
        <f t="shared" si="2"/>
        <v>0</v>
      </c>
      <c r="AT61" s="39">
        <f t="shared" si="3"/>
        <v>1.9784008161255147</v>
      </c>
      <c r="AU61" s="39">
        <f t="shared" si="4"/>
        <v>0</v>
      </c>
      <c r="AV61" s="39">
        <f t="shared" si="5"/>
        <v>0.1984162895927602</v>
      </c>
      <c r="AW61" s="39">
        <f t="shared" si="6"/>
        <v>130.1</v>
      </c>
      <c r="AX61" s="39">
        <f t="shared" si="7"/>
        <v>0</v>
      </c>
      <c r="AY61" s="39">
        <f t="shared" si="8"/>
        <v>0</v>
      </c>
      <c r="AZ61" s="39">
        <f t="shared" si="8"/>
        <v>0</v>
      </c>
      <c r="BA61" s="39">
        <f t="shared" si="8"/>
        <v>0</v>
      </c>
      <c r="BB61" s="39">
        <f t="shared" si="8"/>
        <v>457</v>
      </c>
      <c r="BC61" s="39">
        <f t="shared" si="9"/>
        <v>0</v>
      </c>
      <c r="BD61" s="39">
        <f t="shared" si="10"/>
        <v>0</v>
      </c>
      <c r="BE61" s="39">
        <f t="shared" si="10"/>
        <v>0</v>
      </c>
      <c r="BF61" s="39">
        <f t="shared" si="10"/>
        <v>0</v>
      </c>
      <c r="BG61" s="39">
        <f t="shared" si="11"/>
        <v>0</v>
      </c>
      <c r="BH61" s="39">
        <f t="shared" si="36"/>
        <v>0</v>
      </c>
      <c r="BI61" s="39">
        <f t="shared" si="12"/>
        <v>0</v>
      </c>
      <c r="BJ61" s="39">
        <f t="shared" si="13"/>
        <v>0</v>
      </c>
      <c r="BK61" s="39">
        <f t="shared" si="14"/>
        <v>0.12759999999999999</v>
      </c>
      <c r="BL61" s="39">
        <f t="shared" si="15"/>
        <v>6.2333333333333331E-2</v>
      </c>
      <c r="BM61" s="39">
        <f t="shared" si="16"/>
        <v>0</v>
      </c>
      <c r="BN61" s="39">
        <f t="shared" si="16"/>
        <v>0</v>
      </c>
      <c r="BO61" s="39">
        <f t="shared" si="16"/>
        <v>0</v>
      </c>
      <c r="BP61" s="39">
        <f t="shared" si="16"/>
        <v>0</v>
      </c>
      <c r="BQ61" s="39">
        <f t="shared" si="17"/>
        <v>0</v>
      </c>
      <c r="BR61" s="39">
        <f t="shared" si="18"/>
        <v>0</v>
      </c>
      <c r="BS61" s="39">
        <f t="shared" si="19"/>
        <v>0</v>
      </c>
      <c r="BT61" s="39">
        <f t="shared" si="20"/>
        <v>0</v>
      </c>
      <c r="BU61" s="39">
        <f t="shared" si="20"/>
        <v>0</v>
      </c>
      <c r="BV61" s="40"/>
      <c r="BW61" s="39">
        <v>2.68</v>
      </c>
      <c r="BX61" s="39">
        <f t="shared" si="46"/>
        <v>0.16096666666666665</v>
      </c>
      <c r="BY61" s="39">
        <f t="shared" si="38"/>
        <v>0.3521121897333333</v>
      </c>
      <c r="BZ61" s="39"/>
      <c r="CA61" s="39">
        <f t="shared" si="39"/>
        <v>0.3521121897333333</v>
      </c>
      <c r="CB61" s="39">
        <v>0.28000000000000003</v>
      </c>
      <c r="CC61" s="39">
        <f t="shared" si="47"/>
        <v>0.54208333333333336</v>
      </c>
      <c r="CD61" s="39">
        <f>AT61</f>
        <v>1.9784008161255147</v>
      </c>
      <c r="CE61" s="39">
        <f t="shared" si="37"/>
        <v>1.2382646607029908</v>
      </c>
      <c r="CF61" s="39">
        <f t="shared" si="40"/>
        <v>3.0115740740740742E-2</v>
      </c>
      <c r="CG61" s="39">
        <f t="shared" si="44"/>
        <v>0.12759999999999999</v>
      </c>
      <c r="CH61" s="39">
        <f t="shared" si="32"/>
        <v>0</v>
      </c>
      <c r="CI61" s="39">
        <f t="shared" si="33"/>
        <v>0</v>
      </c>
      <c r="CJ61" s="39">
        <f>AV61</f>
        <v>0.1984162895927602</v>
      </c>
      <c r="CK61" s="39">
        <f t="shared" si="27"/>
        <v>1.9784008161255147</v>
      </c>
      <c r="CL61" s="39">
        <f t="shared" si="28"/>
        <v>0</v>
      </c>
      <c r="CM61" s="39">
        <f t="shared" si="41"/>
        <v>2.4750117857142855</v>
      </c>
      <c r="CN61" s="39">
        <v>2.4</v>
      </c>
      <c r="CO61" s="39">
        <f t="shared" si="31"/>
        <v>1.9784008161255147</v>
      </c>
      <c r="CP61" s="39">
        <f t="shared" si="48"/>
        <v>2.7757842599910569</v>
      </c>
      <c r="CQ61" s="39">
        <f t="shared" si="35"/>
        <v>1.0106109966946526</v>
      </c>
      <c r="CR61" s="39">
        <v>2.4750117857142855</v>
      </c>
      <c r="CS61" s="39">
        <f t="shared" si="42"/>
        <v>2.7757842599910569</v>
      </c>
      <c r="CT61" s="6"/>
      <c r="CU61" s="39">
        <f t="shared" si="43"/>
        <v>0.45776160150519113</v>
      </c>
    </row>
    <row r="62" spans="1:99">
      <c r="A62" s="59">
        <v>1554</v>
      </c>
      <c r="B62" s="6"/>
      <c r="C62" s="30">
        <v>493.4</v>
      </c>
      <c r="D62" s="30">
        <v>417.7</v>
      </c>
      <c r="E62" s="30">
        <v>278.89999999999998</v>
      </c>
      <c r="F62" s="6"/>
      <c r="G62" s="30">
        <v>10.92</v>
      </c>
      <c r="H62" s="6"/>
      <c r="I62" s="6"/>
      <c r="J62" s="6"/>
      <c r="K62" s="30">
        <v>0.45</v>
      </c>
      <c r="L62" s="30">
        <v>46.58</v>
      </c>
      <c r="M62" s="6"/>
      <c r="N62" s="30">
        <v>153.6</v>
      </c>
      <c r="O62" s="6"/>
      <c r="P62" s="6"/>
      <c r="Q62" s="6"/>
      <c r="R62" s="6"/>
      <c r="S62" s="30">
        <v>564</v>
      </c>
      <c r="T62" s="6"/>
      <c r="U62" s="6"/>
      <c r="V62" s="6"/>
      <c r="W62" s="6"/>
      <c r="X62" s="6"/>
      <c r="Y62" s="30">
        <v>30.84</v>
      </c>
      <c r="Z62" s="6"/>
      <c r="AA62" s="6"/>
      <c r="AB62" s="6"/>
      <c r="AC62" s="30">
        <v>149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39">
        <f t="shared" si="0"/>
        <v>0.13923333333333332</v>
      </c>
      <c r="AP62" s="40"/>
      <c r="AQ62" s="39">
        <f t="shared" si="45"/>
        <v>0.16446666666666665</v>
      </c>
      <c r="AR62" s="39">
        <f t="shared" si="1"/>
        <v>0.21840000000000001</v>
      </c>
      <c r="AS62" s="39">
        <f t="shared" si="2"/>
        <v>0</v>
      </c>
      <c r="AT62" s="39">
        <f t="shared" si="3"/>
        <v>0</v>
      </c>
      <c r="AU62" s="39">
        <f t="shared" si="4"/>
        <v>0</v>
      </c>
      <c r="AV62" s="39">
        <f t="shared" si="5"/>
        <v>0.21076923076923076</v>
      </c>
      <c r="AW62" s="39">
        <f t="shared" si="6"/>
        <v>153.6</v>
      </c>
      <c r="AX62" s="39">
        <f t="shared" si="7"/>
        <v>0</v>
      </c>
      <c r="AY62" s="39">
        <f t="shared" si="8"/>
        <v>0</v>
      </c>
      <c r="AZ62" s="39">
        <f t="shared" si="8"/>
        <v>0</v>
      </c>
      <c r="BA62" s="39">
        <f t="shared" si="8"/>
        <v>0</v>
      </c>
      <c r="BB62" s="39">
        <f t="shared" si="8"/>
        <v>564</v>
      </c>
      <c r="BC62" s="39">
        <f t="shared" si="9"/>
        <v>0</v>
      </c>
      <c r="BD62" s="39">
        <f t="shared" si="10"/>
        <v>0</v>
      </c>
      <c r="BE62" s="39">
        <f t="shared" si="10"/>
        <v>0</v>
      </c>
      <c r="BF62" s="39">
        <f t="shared" si="10"/>
        <v>0</v>
      </c>
      <c r="BG62" s="39">
        <f t="shared" si="11"/>
        <v>0</v>
      </c>
      <c r="BH62" s="39">
        <f t="shared" si="36"/>
        <v>0</v>
      </c>
      <c r="BI62" s="39">
        <f t="shared" si="12"/>
        <v>0</v>
      </c>
      <c r="BJ62" s="39">
        <f t="shared" si="13"/>
        <v>0</v>
      </c>
      <c r="BK62" s="39">
        <f t="shared" si="14"/>
        <v>0</v>
      </c>
      <c r="BL62" s="39">
        <f t="shared" si="15"/>
        <v>4.9666666666666665E-2</v>
      </c>
      <c r="BM62" s="39">
        <f t="shared" si="16"/>
        <v>0</v>
      </c>
      <c r="BN62" s="39">
        <f t="shared" si="16"/>
        <v>0</v>
      </c>
      <c r="BO62" s="39">
        <f t="shared" si="16"/>
        <v>0</v>
      </c>
      <c r="BP62" s="39">
        <f t="shared" si="16"/>
        <v>0</v>
      </c>
      <c r="BQ62" s="39">
        <f t="shared" si="17"/>
        <v>0</v>
      </c>
      <c r="BR62" s="39">
        <f t="shared" si="18"/>
        <v>0</v>
      </c>
      <c r="BS62" s="39">
        <f t="shared" si="19"/>
        <v>0</v>
      </c>
      <c r="BT62" s="39">
        <f t="shared" si="20"/>
        <v>0</v>
      </c>
      <c r="BU62" s="39">
        <f t="shared" si="20"/>
        <v>0</v>
      </c>
      <c r="BV62" s="40"/>
      <c r="BW62" s="39">
        <v>2.73</v>
      </c>
      <c r="BX62" s="39">
        <f t="shared" si="46"/>
        <v>0.16446666666666665</v>
      </c>
      <c r="BY62" s="39">
        <f t="shared" si="38"/>
        <v>0.35790605773333334</v>
      </c>
      <c r="BZ62" s="39"/>
      <c r="CA62" s="39">
        <f t="shared" si="39"/>
        <v>0.35790605773333334</v>
      </c>
      <c r="CB62" s="39">
        <f>AR62</f>
        <v>0.21840000000000001</v>
      </c>
      <c r="CC62" s="39">
        <f t="shared" si="47"/>
        <v>0.64</v>
      </c>
      <c r="CD62" s="39">
        <v>2</v>
      </c>
      <c r="CE62" s="39">
        <f t="shared" si="37"/>
        <v>1.2415740489744285</v>
      </c>
      <c r="CF62" s="39">
        <f t="shared" si="40"/>
        <v>3.5555555555555556E-2</v>
      </c>
      <c r="CG62" s="39">
        <v>0.1</v>
      </c>
      <c r="CH62" s="39">
        <f t="shared" si="32"/>
        <v>0</v>
      </c>
      <c r="CI62" s="39">
        <f t="shared" si="33"/>
        <v>0</v>
      </c>
      <c r="CJ62" s="39">
        <f>AV62</f>
        <v>0.21076923076923076</v>
      </c>
      <c r="CK62" s="39">
        <f t="shared" si="27"/>
        <v>2</v>
      </c>
      <c r="CL62" s="39">
        <f t="shared" si="28"/>
        <v>0</v>
      </c>
      <c r="CM62" s="39">
        <f t="shared" si="41"/>
        <v>2.5363757142857142</v>
      </c>
      <c r="CN62" s="39">
        <v>2.4</v>
      </c>
      <c r="CO62" s="39">
        <f t="shared" si="31"/>
        <v>2</v>
      </c>
      <c r="CP62" s="39">
        <f t="shared" si="48"/>
        <v>2.21172114833512</v>
      </c>
      <c r="CQ62" s="39">
        <f t="shared" si="35"/>
        <v>0.80524619522728991</v>
      </c>
      <c r="CR62" s="39">
        <v>2.5363757142857142</v>
      </c>
      <c r="CS62" s="39">
        <f t="shared" si="42"/>
        <v>2.21172114833512</v>
      </c>
      <c r="CT62" s="6"/>
      <c r="CU62" s="39">
        <f t="shared" si="43"/>
        <v>0.45934407787762827</v>
      </c>
    </row>
    <row r="63" spans="1:99">
      <c r="A63" s="59">
        <v>1555</v>
      </c>
      <c r="B63" s="6"/>
      <c r="C63" s="30">
        <v>385.8</v>
      </c>
      <c r="D63" s="30">
        <v>366.7</v>
      </c>
      <c r="E63" s="30">
        <v>231.5</v>
      </c>
      <c r="F63" s="6"/>
      <c r="G63" s="6"/>
      <c r="H63" s="6"/>
      <c r="I63" s="30">
        <v>30.56</v>
      </c>
      <c r="J63" s="6"/>
      <c r="K63" s="30">
        <v>0.54</v>
      </c>
      <c r="L63" s="6"/>
      <c r="M63" s="6"/>
      <c r="N63" s="30">
        <v>146.9</v>
      </c>
      <c r="O63" s="6"/>
      <c r="P63" s="6"/>
      <c r="Q63" s="6"/>
      <c r="R63" s="6"/>
      <c r="S63" s="30">
        <v>550</v>
      </c>
      <c r="T63" s="6"/>
      <c r="U63" s="6"/>
      <c r="V63" s="6"/>
      <c r="W63" s="6"/>
      <c r="X63" s="6"/>
      <c r="Y63" s="30">
        <v>31.51</v>
      </c>
      <c r="Z63" s="6"/>
      <c r="AA63" s="6"/>
      <c r="AB63" s="6"/>
      <c r="AC63" s="30">
        <v>202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39">
        <f t="shared" si="0"/>
        <v>0.12223333333333333</v>
      </c>
      <c r="AP63" s="40"/>
      <c r="AQ63" s="39">
        <f t="shared" si="45"/>
        <v>0.12859999999999999</v>
      </c>
      <c r="AR63" s="39">
        <f t="shared" si="1"/>
        <v>0</v>
      </c>
      <c r="AS63" s="39">
        <f t="shared" si="2"/>
        <v>0</v>
      </c>
      <c r="AT63" s="39">
        <f t="shared" si="3"/>
        <v>2.1500685967566047</v>
      </c>
      <c r="AU63" s="39">
        <f t="shared" si="4"/>
        <v>0</v>
      </c>
      <c r="AV63" s="39">
        <f t="shared" si="5"/>
        <v>0</v>
      </c>
      <c r="AW63" s="39">
        <f t="shared" si="6"/>
        <v>146.9</v>
      </c>
      <c r="AX63" s="39">
        <f t="shared" si="7"/>
        <v>0</v>
      </c>
      <c r="AY63" s="39">
        <f t="shared" si="8"/>
        <v>0</v>
      </c>
      <c r="AZ63" s="39">
        <f t="shared" si="8"/>
        <v>0</v>
      </c>
      <c r="BA63" s="39">
        <f t="shared" si="8"/>
        <v>0</v>
      </c>
      <c r="BB63" s="39">
        <f t="shared" si="8"/>
        <v>550</v>
      </c>
      <c r="BC63" s="39">
        <f t="shared" si="9"/>
        <v>0</v>
      </c>
      <c r="BD63" s="39">
        <f t="shared" si="10"/>
        <v>0</v>
      </c>
      <c r="BE63" s="39">
        <f t="shared" si="10"/>
        <v>0</v>
      </c>
      <c r="BF63" s="39">
        <f t="shared" si="10"/>
        <v>0</v>
      </c>
      <c r="BG63" s="39">
        <f t="shared" si="11"/>
        <v>0</v>
      </c>
      <c r="BH63" s="39">
        <f t="shared" si="36"/>
        <v>2.3175883256528418</v>
      </c>
      <c r="BI63" s="39">
        <f t="shared" si="12"/>
        <v>0</v>
      </c>
      <c r="BJ63" s="39">
        <f t="shared" si="13"/>
        <v>0</v>
      </c>
      <c r="BK63" s="39">
        <f t="shared" si="14"/>
        <v>0</v>
      </c>
      <c r="BL63" s="39">
        <f t="shared" si="15"/>
        <v>6.7333333333333328E-2</v>
      </c>
      <c r="BM63" s="39">
        <f t="shared" si="16"/>
        <v>0</v>
      </c>
      <c r="BN63" s="39">
        <f t="shared" si="16"/>
        <v>0</v>
      </c>
      <c r="BO63" s="39">
        <f t="shared" si="16"/>
        <v>0</v>
      </c>
      <c r="BP63" s="39">
        <f t="shared" si="16"/>
        <v>0</v>
      </c>
      <c r="BQ63" s="39">
        <f t="shared" si="17"/>
        <v>0</v>
      </c>
      <c r="BR63" s="39">
        <f t="shared" si="18"/>
        <v>0</v>
      </c>
      <c r="BS63" s="39">
        <f t="shared" si="19"/>
        <v>0</v>
      </c>
      <c r="BT63" s="39">
        <f t="shared" si="20"/>
        <v>0</v>
      </c>
      <c r="BU63" s="39">
        <f t="shared" si="20"/>
        <v>0</v>
      </c>
      <c r="BV63" s="40"/>
      <c r="BW63" s="39">
        <v>2.8366666666666664</v>
      </c>
      <c r="BX63" s="39">
        <f t="shared" si="46"/>
        <v>0.12859999999999999</v>
      </c>
      <c r="BY63" s="39">
        <f t="shared" si="38"/>
        <v>0.31634456279999995</v>
      </c>
      <c r="BZ63" s="39"/>
      <c r="CA63" s="39">
        <f t="shared" si="39"/>
        <v>0.31634456279999995</v>
      </c>
      <c r="CB63" s="39">
        <v>0.23</v>
      </c>
      <c r="CC63" s="39">
        <f t="shared" si="47"/>
        <v>0.61208333333333331</v>
      </c>
      <c r="CD63" s="39">
        <f>AT63</f>
        <v>2.1500685967566047</v>
      </c>
      <c r="CE63" s="39">
        <f t="shared" si="37"/>
        <v>1.2448834372458661</v>
      </c>
      <c r="CF63" s="39">
        <f t="shared" si="40"/>
        <v>3.4004629629629628E-2</v>
      </c>
      <c r="CG63" s="39">
        <v>0.1</v>
      </c>
      <c r="CH63" s="39">
        <f t="shared" si="32"/>
        <v>0</v>
      </c>
      <c r="CI63" s="39">
        <f t="shared" si="33"/>
        <v>0</v>
      </c>
      <c r="CJ63" s="39">
        <v>0.18</v>
      </c>
      <c r="CK63" s="39">
        <f t="shared" si="27"/>
        <v>2.1500685967566047</v>
      </c>
      <c r="CL63" s="39">
        <f t="shared" si="28"/>
        <v>0</v>
      </c>
      <c r="CM63" s="39">
        <f t="shared" si="41"/>
        <v>2.3522839285714285</v>
      </c>
      <c r="CN63" s="39">
        <f>BH63</f>
        <v>2.3175883256528418</v>
      </c>
      <c r="CO63" s="39">
        <f t="shared" si="31"/>
        <v>2.1500685967566047</v>
      </c>
      <c r="CP63" s="39">
        <f t="shared" si="48"/>
        <v>2.9984407514341904</v>
      </c>
      <c r="CQ63" s="39">
        <f t="shared" si="35"/>
        <v>1.0916760499054536</v>
      </c>
      <c r="CR63" s="39">
        <v>2.3522839285714285</v>
      </c>
      <c r="CS63" s="39">
        <f t="shared" si="42"/>
        <v>2.9984407514341904</v>
      </c>
      <c r="CT63" s="6"/>
      <c r="CU63" s="39">
        <f t="shared" si="43"/>
        <v>0.43767449298751732</v>
      </c>
    </row>
    <row r="64" spans="1:99">
      <c r="A64" s="59">
        <v>1556</v>
      </c>
      <c r="B64" s="6"/>
      <c r="C64" s="30">
        <v>501.2</v>
      </c>
      <c r="D64" s="6"/>
      <c r="E64" s="30">
        <v>234.2</v>
      </c>
      <c r="F64" s="6"/>
      <c r="G64" s="6"/>
      <c r="H64" s="6"/>
      <c r="I64" s="6"/>
      <c r="J64" s="6"/>
      <c r="K64" s="30">
        <v>0.54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30">
        <v>82.4</v>
      </c>
      <c r="AC64" s="30">
        <v>204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39">
        <f t="shared" si="0"/>
        <v>0</v>
      </c>
      <c r="AP64" s="40"/>
      <c r="AQ64" s="39">
        <f t="shared" si="45"/>
        <v>0.16706666666666667</v>
      </c>
      <c r="AR64" s="39">
        <f t="shared" si="1"/>
        <v>0</v>
      </c>
      <c r="AS64" s="39">
        <f t="shared" si="2"/>
        <v>0</v>
      </c>
      <c r="AT64" s="39">
        <f t="shared" si="3"/>
        <v>0</v>
      </c>
      <c r="AU64" s="39">
        <f t="shared" si="4"/>
        <v>0</v>
      </c>
      <c r="AV64" s="39">
        <f t="shared" si="5"/>
        <v>0</v>
      </c>
      <c r="AW64" s="39">
        <f t="shared" si="6"/>
        <v>0</v>
      </c>
      <c r="AX64" s="39">
        <f t="shared" si="7"/>
        <v>0</v>
      </c>
      <c r="AY64" s="39">
        <f t="shared" si="8"/>
        <v>0</v>
      </c>
      <c r="AZ64" s="39">
        <f t="shared" si="8"/>
        <v>0</v>
      </c>
      <c r="BA64" s="39">
        <f t="shared" si="8"/>
        <v>0</v>
      </c>
      <c r="BB64" s="39">
        <f t="shared" si="8"/>
        <v>0</v>
      </c>
      <c r="BC64" s="39">
        <f t="shared" si="9"/>
        <v>0</v>
      </c>
      <c r="BD64" s="39">
        <f t="shared" si="10"/>
        <v>0</v>
      </c>
      <c r="BE64" s="39">
        <f t="shared" si="10"/>
        <v>0</v>
      </c>
      <c r="BF64" s="39">
        <f t="shared" si="10"/>
        <v>0</v>
      </c>
      <c r="BG64" s="39">
        <f t="shared" si="11"/>
        <v>0</v>
      </c>
      <c r="BH64" s="39">
        <f t="shared" si="36"/>
        <v>0</v>
      </c>
      <c r="BI64" s="39">
        <f t="shared" si="12"/>
        <v>0</v>
      </c>
      <c r="BJ64" s="39">
        <f t="shared" si="13"/>
        <v>0</v>
      </c>
      <c r="BK64" s="39">
        <f t="shared" si="14"/>
        <v>8.2400000000000001E-2</v>
      </c>
      <c r="BL64" s="39">
        <f t="shared" si="15"/>
        <v>6.8000000000000005E-2</v>
      </c>
      <c r="BM64" s="39">
        <f t="shared" si="16"/>
        <v>0</v>
      </c>
      <c r="BN64" s="39">
        <f t="shared" si="16"/>
        <v>0</v>
      </c>
      <c r="BO64" s="39">
        <f t="shared" si="16"/>
        <v>0</v>
      </c>
      <c r="BP64" s="39">
        <f t="shared" si="16"/>
        <v>0</v>
      </c>
      <c r="BQ64" s="39">
        <f t="shared" si="17"/>
        <v>0</v>
      </c>
      <c r="BR64" s="39">
        <f t="shared" si="18"/>
        <v>0</v>
      </c>
      <c r="BS64" s="39">
        <f t="shared" si="19"/>
        <v>0</v>
      </c>
      <c r="BT64" s="39">
        <f t="shared" si="20"/>
        <v>0</v>
      </c>
      <c r="BU64" s="39">
        <f t="shared" si="20"/>
        <v>0</v>
      </c>
      <c r="BV64" s="40"/>
      <c r="BW64" s="39">
        <v>2.9433333333333334</v>
      </c>
      <c r="BX64" s="39">
        <f t="shared" si="46"/>
        <v>0.16706666666666667</v>
      </c>
      <c r="BY64" s="39">
        <f t="shared" si="38"/>
        <v>0.3672796025333333</v>
      </c>
      <c r="BZ64" s="39"/>
      <c r="CA64" s="39">
        <f t="shared" si="39"/>
        <v>0.3672796025333333</v>
      </c>
      <c r="CB64" s="39">
        <v>0.23</v>
      </c>
      <c r="CC64" s="39">
        <v>0.63</v>
      </c>
      <c r="CD64" s="39">
        <v>2.2000000000000002</v>
      </c>
      <c r="CE64" s="39">
        <f t="shared" si="37"/>
        <v>1.2481928255173036</v>
      </c>
      <c r="CF64" s="39">
        <f t="shared" si="40"/>
        <v>3.5000000000000003E-2</v>
      </c>
      <c r="CG64" s="39">
        <f>BK64</f>
        <v>8.2400000000000001E-2</v>
      </c>
      <c r="CH64" s="39">
        <f t="shared" si="32"/>
        <v>0</v>
      </c>
      <c r="CI64" s="39">
        <f t="shared" si="33"/>
        <v>0</v>
      </c>
      <c r="CJ64" s="39">
        <v>0.18</v>
      </c>
      <c r="CK64" s="39">
        <f t="shared" si="27"/>
        <v>2.2000000000000002</v>
      </c>
      <c r="CL64" s="39">
        <f t="shared" si="28"/>
        <v>0</v>
      </c>
      <c r="CM64" s="39">
        <f t="shared" si="41"/>
        <v>2.3522839285714285</v>
      </c>
      <c r="CN64" s="39">
        <v>2.33</v>
      </c>
      <c r="CO64" s="39">
        <f t="shared" si="31"/>
        <v>2.2000000000000002</v>
      </c>
      <c r="CP64" s="39">
        <f t="shared" si="48"/>
        <v>3.0281282836266077</v>
      </c>
      <c r="CQ64" s="39">
        <f t="shared" si="35"/>
        <v>1.1024847236668938</v>
      </c>
      <c r="CR64" s="39">
        <v>2.3522839285714285</v>
      </c>
      <c r="CS64" s="39">
        <f t="shared" si="42"/>
        <v>3.0281282836266077</v>
      </c>
      <c r="CT64" s="6"/>
      <c r="CU64" s="39">
        <f t="shared" si="43"/>
        <v>0.46299386191074299</v>
      </c>
    </row>
    <row r="65" spans="1:99">
      <c r="A65" s="59">
        <v>1557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39">
        <f t="shared" si="0"/>
        <v>0</v>
      </c>
      <c r="AP65" s="40"/>
      <c r="AQ65" s="40"/>
      <c r="AR65" s="39">
        <f t="shared" si="1"/>
        <v>0</v>
      </c>
      <c r="AS65" s="39">
        <f t="shared" si="2"/>
        <v>0</v>
      </c>
      <c r="AT65" s="39">
        <f t="shared" si="3"/>
        <v>0</v>
      </c>
      <c r="AU65" s="39">
        <f t="shared" si="4"/>
        <v>0</v>
      </c>
      <c r="AV65" s="39">
        <f t="shared" si="5"/>
        <v>0</v>
      </c>
      <c r="AW65" s="39">
        <f t="shared" si="6"/>
        <v>0</v>
      </c>
      <c r="AX65" s="39">
        <f t="shared" si="7"/>
        <v>0</v>
      </c>
      <c r="AY65" s="39">
        <f t="shared" si="8"/>
        <v>0</v>
      </c>
      <c r="AZ65" s="39">
        <f t="shared" si="8"/>
        <v>0</v>
      </c>
      <c r="BA65" s="39">
        <f t="shared" si="8"/>
        <v>0</v>
      </c>
      <c r="BB65" s="39">
        <f t="shared" si="8"/>
        <v>0</v>
      </c>
      <c r="BC65" s="39">
        <f t="shared" si="9"/>
        <v>0</v>
      </c>
      <c r="BD65" s="39">
        <f t="shared" si="10"/>
        <v>0</v>
      </c>
      <c r="BE65" s="39">
        <f t="shared" si="10"/>
        <v>0</v>
      </c>
      <c r="BF65" s="39">
        <f t="shared" si="10"/>
        <v>0</v>
      </c>
      <c r="BG65" s="39">
        <f t="shared" si="11"/>
        <v>0</v>
      </c>
      <c r="BH65" s="39">
        <f t="shared" si="36"/>
        <v>2.3415898617511521</v>
      </c>
      <c r="BI65" s="39">
        <f t="shared" si="12"/>
        <v>0</v>
      </c>
      <c r="BJ65" s="39">
        <f t="shared" si="13"/>
        <v>0</v>
      </c>
      <c r="BK65" s="39">
        <f t="shared" si="14"/>
        <v>0</v>
      </c>
      <c r="BL65" s="39">
        <f t="shared" si="15"/>
        <v>0</v>
      </c>
      <c r="BM65" s="39">
        <f t="shared" si="16"/>
        <v>0</v>
      </c>
      <c r="BN65" s="39">
        <f t="shared" si="16"/>
        <v>0</v>
      </c>
      <c r="BO65" s="39">
        <f t="shared" si="16"/>
        <v>0</v>
      </c>
      <c r="BP65" s="39">
        <f t="shared" si="16"/>
        <v>0</v>
      </c>
      <c r="BQ65" s="39">
        <f t="shared" si="17"/>
        <v>0</v>
      </c>
      <c r="BR65" s="39">
        <f t="shared" si="18"/>
        <v>0</v>
      </c>
      <c r="BS65" s="39">
        <f t="shared" si="19"/>
        <v>0</v>
      </c>
      <c r="BT65" s="39">
        <f t="shared" si="20"/>
        <v>0</v>
      </c>
      <c r="BU65" s="39">
        <f t="shared" si="20"/>
        <v>0</v>
      </c>
      <c r="BV65" s="40"/>
      <c r="BW65" s="39">
        <v>3.05</v>
      </c>
      <c r="BX65" s="39">
        <v>0.16500000000000001</v>
      </c>
      <c r="BY65" s="39">
        <f t="shared" si="38"/>
        <v>0.36777706999999998</v>
      </c>
      <c r="BZ65" s="39"/>
      <c r="CA65" s="39">
        <f t="shared" si="39"/>
        <v>0.36777706999999998</v>
      </c>
      <c r="CB65" s="39">
        <v>0.23</v>
      </c>
      <c r="CC65" s="39">
        <v>0.63</v>
      </c>
      <c r="CD65" s="39">
        <v>2.2999999999999998</v>
      </c>
      <c r="CE65" s="39">
        <f t="shared" si="37"/>
        <v>1.2515022137887413</v>
      </c>
      <c r="CF65" s="39">
        <f t="shared" si="40"/>
        <v>3.5000000000000003E-2</v>
      </c>
      <c r="CG65" s="39">
        <v>0.09</v>
      </c>
      <c r="CH65" s="39">
        <f t="shared" si="32"/>
        <v>0</v>
      </c>
      <c r="CI65" s="39">
        <f t="shared" si="33"/>
        <v>0</v>
      </c>
      <c r="CJ65" s="39">
        <v>0.18</v>
      </c>
      <c r="CK65" s="39">
        <f t="shared" si="27"/>
        <v>2.2999999999999998</v>
      </c>
      <c r="CL65" s="39">
        <f t="shared" si="28"/>
        <v>0</v>
      </c>
      <c r="CM65" s="39">
        <f t="shared" si="41"/>
        <v>2.2830991071428568</v>
      </c>
      <c r="CN65" s="39">
        <f t="shared" ref="CN65:CN73" si="49">BH65</f>
        <v>2.3415898617511521</v>
      </c>
      <c r="CO65" s="39">
        <f t="shared" si="31"/>
        <v>2.2999999999999998</v>
      </c>
      <c r="CP65" s="39">
        <v>3.9</v>
      </c>
      <c r="CQ65" s="39">
        <f t="shared" si="35"/>
        <v>1.4199168659893775</v>
      </c>
      <c r="CR65" s="39">
        <v>2.2830991071428568</v>
      </c>
      <c r="CS65" s="39">
        <f t="shared" si="42"/>
        <v>3.9</v>
      </c>
      <c r="CT65" s="6"/>
      <c r="CU65" s="39">
        <f t="shared" si="43"/>
        <v>0.47550611131818127</v>
      </c>
    </row>
    <row r="66" spans="1:99">
      <c r="A66" s="59">
        <v>1558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39">
        <f t="shared" si="0"/>
        <v>0</v>
      </c>
      <c r="AP66" s="40"/>
      <c r="AQ66" s="40"/>
      <c r="AR66" s="39">
        <f t="shared" si="1"/>
        <v>0</v>
      </c>
      <c r="AS66" s="39">
        <f t="shared" si="2"/>
        <v>0</v>
      </c>
      <c r="AT66" s="39">
        <f t="shared" si="3"/>
        <v>0</v>
      </c>
      <c r="AU66" s="39">
        <f t="shared" si="4"/>
        <v>0</v>
      </c>
      <c r="AV66" s="39">
        <f t="shared" si="5"/>
        <v>0</v>
      </c>
      <c r="AW66" s="39">
        <f t="shared" si="6"/>
        <v>0</v>
      </c>
      <c r="AX66" s="39">
        <f t="shared" si="7"/>
        <v>0</v>
      </c>
      <c r="AY66" s="39">
        <f t="shared" si="8"/>
        <v>0</v>
      </c>
      <c r="AZ66" s="39">
        <f t="shared" si="8"/>
        <v>0</v>
      </c>
      <c r="BA66" s="39">
        <f t="shared" si="8"/>
        <v>0</v>
      </c>
      <c r="BB66" s="39">
        <f t="shared" si="8"/>
        <v>0</v>
      </c>
      <c r="BC66" s="39">
        <f t="shared" si="9"/>
        <v>0</v>
      </c>
      <c r="BD66" s="39">
        <f t="shared" si="10"/>
        <v>0</v>
      </c>
      <c r="BE66" s="39">
        <f t="shared" si="10"/>
        <v>0</v>
      </c>
      <c r="BF66" s="39">
        <f t="shared" si="10"/>
        <v>0</v>
      </c>
      <c r="BG66" s="39">
        <f t="shared" si="11"/>
        <v>0</v>
      </c>
      <c r="BH66" s="39">
        <f t="shared" si="36"/>
        <v>2.5134408602150535</v>
      </c>
      <c r="BI66" s="39">
        <f t="shared" si="12"/>
        <v>0</v>
      </c>
      <c r="BJ66" s="39">
        <f t="shared" si="13"/>
        <v>0</v>
      </c>
      <c r="BK66" s="39">
        <f t="shared" si="14"/>
        <v>0</v>
      </c>
      <c r="BL66" s="39">
        <f t="shared" si="15"/>
        <v>0</v>
      </c>
      <c r="BM66" s="39">
        <f t="shared" si="16"/>
        <v>0</v>
      </c>
      <c r="BN66" s="39">
        <f t="shared" si="16"/>
        <v>0</v>
      </c>
      <c r="BO66" s="39">
        <f t="shared" si="16"/>
        <v>0</v>
      </c>
      <c r="BP66" s="39">
        <f t="shared" si="16"/>
        <v>0</v>
      </c>
      <c r="BQ66" s="39">
        <f t="shared" si="17"/>
        <v>0</v>
      </c>
      <c r="BR66" s="39">
        <f t="shared" si="18"/>
        <v>0</v>
      </c>
      <c r="BS66" s="39">
        <f t="shared" si="19"/>
        <v>0</v>
      </c>
      <c r="BT66" s="39">
        <f t="shared" si="20"/>
        <v>0</v>
      </c>
      <c r="BU66" s="39">
        <f t="shared" si="20"/>
        <v>0</v>
      </c>
      <c r="BV66" s="40"/>
      <c r="BW66" s="39">
        <v>3.1566666666666667</v>
      </c>
      <c r="BX66" s="39">
        <v>0.16500000000000001</v>
      </c>
      <c r="BY66" s="39">
        <f t="shared" si="38"/>
        <v>0.37084619000000002</v>
      </c>
      <c r="BZ66" s="39"/>
      <c r="CA66" s="39">
        <f t="shared" si="39"/>
        <v>0.37084619000000002</v>
      </c>
      <c r="CB66" s="39">
        <v>0.23</v>
      </c>
      <c r="CC66" s="39">
        <v>0.63</v>
      </c>
      <c r="CD66" s="39">
        <v>2.5</v>
      </c>
      <c r="CE66" s="39">
        <f t="shared" si="37"/>
        <v>1.2548116020601789</v>
      </c>
      <c r="CF66" s="39">
        <f t="shared" si="40"/>
        <v>3.5000000000000003E-2</v>
      </c>
      <c r="CG66" s="39">
        <v>0.09</v>
      </c>
      <c r="CH66" s="39">
        <f t="shared" si="32"/>
        <v>0</v>
      </c>
      <c r="CI66" s="39">
        <f t="shared" si="33"/>
        <v>0</v>
      </c>
      <c r="CJ66" s="39">
        <v>0.18</v>
      </c>
      <c r="CK66" s="39">
        <f t="shared" si="27"/>
        <v>2.5</v>
      </c>
      <c r="CL66" s="39">
        <f t="shared" si="28"/>
        <v>0</v>
      </c>
      <c r="CM66" s="39">
        <f t="shared" si="41"/>
        <v>2.3522839285714285</v>
      </c>
      <c r="CN66" s="39">
        <f t="shared" si="49"/>
        <v>2.5134408602150535</v>
      </c>
      <c r="CO66" s="39">
        <f t="shared" si="31"/>
        <v>2.5</v>
      </c>
      <c r="CP66" s="39">
        <v>3.9</v>
      </c>
      <c r="CQ66" s="39">
        <f t="shared" si="35"/>
        <v>1.4199168659893775</v>
      </c>
      <c r="CR66" s="39">
        <v>2.3522839285714285</v>
      </c>
      <c r="CS66" s="39">
        <f t="shared" si="42"/>
        <v>3.9</v>
      </c>
      <c r="CT66" s="6"/>
      <c r="CU66" s="39">
        <f t="shared" si="43"/>
        <v>0.48381783984892984</v>
      </c>
    </row>
    <row r="67" spans="1:99">
      <c r="A67" s="59">
        <v>1559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39">
        <f t="shared" si="0"/>
        <v>0</v>
      </c>
      <c r="AP67" s="40"/>
      <c r="AQ67" s="40"/>
      <c r="AR67" s="39">
        <f t="shared" si="1"/>
        <v>0</v>
      </c>
      <c r="AS67" s="39">
        <f t="shared" si="2"/>
        <v>0</v>
      </c>
      <c r="AT67" s="39">
        <f t="shared" si="3"/>
        <v>0</v>
      </c>
      <c r="AU67" s="39">
        <f t="shared" si="4"/>
        <v>0</v>
      </c>
      <c r="AV67" s="39">
        <f t="shared" si="5"/>
        <v>0</v>
      </c>
      <c r="AW67" s="39">
        <f t="shared" si="6"/>
        <v>0</v>
      </c>
      <c r="AX67" s="39">
        <f t="shared" si="7"/>
        <v>0</v>
      </c>
      <c r="AY67" s="39">
        <f t="shared" si="8"/>
        <v>0</v>
      </c>
      <c r="AZ67" s="39">
        <f t="shared" si="8"/>
        <v>0</v>
      </c>
      <c r="BA67" s="39">
        <f t="shared" si="8"/>
        <v>0</v>
      </c>
      <c r="BB67" s="39">
        <f t="shared" si="8"/>
        <v>0</v>
      </c>
      <c r="BC67" s="39">
        <f t="shared" si="9"/>
        <v>0</v>
      </c>
      <c r="BD67" s="39">
        <f t="shared" si="10"/>
        <v>0</v>
      </c>
      <c r="BE67" s="39">
        <f t="shared" si="10"/>
        <v>0</v>
      </c>
      <c r="BF67" s="39">
        <f t="shared" si="10"/>
        <v>0</v>
      </c>
      <c r="BG67" s="39">
        <f t="shared" si="11"/>
        <v>0</v>
      </c>
      <c r="BH67" s="39">
        <f t="shared" si="36"/>
        <v>2.3598310291858677</v>
      </c>
      <c r="BI67" s="39">
        <f t="shared" si="12"/>
        <v>0</v>
      </c>
      <c r="BJ67" s="39">
        <f t="shared" si="13"/>
        <v>0</v>
      </c>
      <c r="BK67" s="39">
        <f t="shared" si="14"/>
        <v>0</v>
      </c>
      <c r="BL67" s="39">
        <f t="shared" si="15"/>
        <v>0</v>
      </c>
      <c r="BM67" s="39">
        <f t="shared" si="16"/>
        <v>0</v>
      </c>
      <c r="BN67" s="39">
        <f t="shared" si="16"/>
        <v>0</v>
      </c>
      <c r="BO67" s="39">
        <f t="shared" si="16"/>
        <v>0</v>
      </c>
      <c r="BP67" s="39">
        <f t="shared" si="16"/>
        <v>0</v>
      </c>
      <c r="BQ67" s="39">
        <f t="shared" si="17"/>
        <v>0</v>
      </c>
      <c r="BR67" s="39">
        <f t="shared" si="18"/>
        <v>0</v>
      </c>
      <c r="BS67" s="39">
        <f t="shared" si="19"/>
        <v>0</v>
      </c>
      <c r="BT67" s="39">
        <f t="shared" si="20"/>
        <v>0</v>
      </c>
      <c r="BU67" s="39">
        <f t="shared" si="20"/>
        <v>0</v>
      </c>
      <c r="BV67" s="40"/>
      <c r="BW67" s="39">
        <v>3.2633333333333332</v>
      </c>
      <c r="BX67" s="39">
        <v>0.16500000000000001</v>
      </c>
      <c r="BY67" s="39">
        <f t="shared" si="38"/>
        <v>0.37391531</v>
      </c>
      <c r="BZ67" s="39"/>
      <c r="CA67" s="39">
        <f t="shared" si="39"/>
        <v>0.37391531</v>
      </c>
      <c r="CB67" s="39">
        <v>0.23</v>
      </c>
      <c r="CC67" s="39">
        <v>0.63</v>
      </c>
      <c r="CD67" s="39">
        <v>2.7</v>
      </c>
      <c r="CE67" s="39">
        <f t="shared" si="37"/>
        <v>1.2581209903316166</v>
      </c>
      <c r="CF67" s="39">
        <f t="shared" si="40"/>
        <v>3.5000000000000003E-2</v>
      </c>
      <c r="CG67" s="39">
        <v>0.09</v>
      </c>
      <c r="CH67" s="39">
        <f t="shared" si="32"/>
        <v>0</v>
      </c>
      <c r="CI67" s="39">
        <f t="shared" si="33"/>
        <v>0</v>
      </c>
      <c r="CJ67" s="39">
        <v>0.18</v>
      </c>
      <c r="CK67" s="39">
        <f t="shared" si="27"/>
        <v>2.7</v>
      </c>
      <c r="CL67" s="39">
        <f t="shared" si="28"/>
        <v>0</v>
      </c>
      <c r="CM67" s="39">
        <f t="shared" si="41"/>
        <v>2.2600374999999997</v>
      </c>
      <c r="CN67" s="39">
        <f t="shared" si="49"/>
        <v>2.3598310291858677</v>
      </c>
      <c r="CO67" s="39">
        <f t="shared" si="31"/>
        <v>2.7</v>
      </c>
      <c r="CP67" s="39">
        <v>3.9</v>
      </c>
      <c r="CQ67" s="39">
        <f t="shared" si="35"/>
        <v>1.4199168659893775</v>
      </c>
      <c r="CR67" s="39">
        <v>2.2600374999999997</v>
      </c>
      <c r="CS67" s="39">
        <f t="shared" si="42"/>
        <v>3.9</v>
      </c>
      <c r="CT67" s="6"/>
      <c r="CU67" s="39">
        <f t="shared" si="43"/>
        <v>0.4881446091434069</v>
      </c>
    </row>
    <row r="68" spans="1:99">
      <c r="A68" s="59">
        <v>1560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39">
        <f t="shared" si="0"/>
        <v>0</v>
      </c>
      <c r="AP68" s="40"/>
      <c r="AQ68" s="40"/>
      <c r="AR68" s="39">
        <f t="shared" si="1"/>
        <v>0</v>
      </c>
      <c r="AS68" s="39">
        <f t="shared" si="2"/>
        <v>0</v>
      </c>
      <c r="AT68" s="39">
        <f t="shared" si="3"/>
        <v>0</v>
      </c>
      <c r="AU68" s="39">
        <f t="shared" si="4"/>
        <v>0</v>
      </c>
      <c r="AV68" s="39">
        <f t="shared" si="5"/>
        <v>0</v>
      </c>
      <c r="AW68" s="39">
        <f t="shared" si="6"/>
        <v>0</v>
      </c>
      <c r="AX68" s="39">
        <f t="shared" si="7"/>
        <v>0</v>
      </c>
      <c r="AY68" s="39">
        <f t="shared" si="8"/>
        <v>0</v>
      </c>
      <c r="AZ68" s="39">
        <f t="shared" si="8"/>
        <v>0</v>
      </c>
      <c r="BA68" s="39">
        <f t="shared" si="8"/>
        <v>0</v>
      </c>
      <c r="BB68" s="39">
        <f t="shared" si="8"/>
        <v>0</v>
      </c>
      <c r="BC68" s="39">
        <f t="shared" si="9"/>
        <v>0</v>
      </c>
      <c r="BD68" s="39">
        <f t="shared" si="10"/>
        <v>0</v>
      </c>
      <c r="BE68" s="39">
        <f t="shared" si="10"/>
        <v>0</v>
      </c>
      <c r="BF68" s="39">
        <f t="shared" si="10"/>
        <v>0</v>
      </c>
      <c r="BG68" s="39">
        <f t="shared" si="11"/>
        <v>0</v>
      </c>
      <c r="BH68" s="39">
        <f t="shared" si="36"/>
        <v>2.385752688172043</v>
      </c>
      <c r="BI68" s="39">
        <f t="shared" si="12"/>
        <v>0</v>
      </c>
      <c r="BJ68" s="39">
        <f t="shared" si="13"/>
        <v>0</v>
      </c>
      <c r="BK68" s="39">
        <f t="shared" si="14"/>
        <v>0</v>
      </c>
      <c r="BL68" s="39">
        <f t="shared" si="15"/>
        <v>0</v>
      </c>
      <c r="BM68" s="39">
        <f t="shared" si="16"/>
        <v>0</v>
      </c>
      <c r="BN68" s="39">
        <f t="shared" si="16"/>
        <v>0</v>
      </c>
      <c r="BO68" s="39">
        <f t="shared" si="16"/>
        <v>0</v>
      </c>
      <c r="BP68" s="39">
        <f t="shared" si="16"/>
        <v>0</v>
      </c>
      <c r="BQ68" s="39">
        <f t="shared" si="17"/>
        <v>0</v>
      </c>
      <c r="BR68" s="39">
        <f t="shared" si="18"/>
        <v>0</v>
      </c>
      <c r="BS68" s="39">
        <f t="shared" si="19"/>
        <v>0</v>
      </c>
      <c r="BT68" s="39">
        <f t="shared" si="20"/>
        <v>0</v>
      </c>
      <c r="BU68" s="39">
        <f t="shared" si="20"/>
        <v>0</v>
      </c>
      <c r="BV68" s="40"/>
      <c r="BW68" s="39">
        <v>3.37</v>
      </c>
      <c r="BX68" s="39">
        <v>0.16500000000000001</v>
      </c>
      <c r="BY68" s="39">
        <f t="shared" si="38"/>
        <v>0.37698442999999998</v>
      </c>
      <c r="BZ68" s="39"/>
      <c r="CA68" s="39">
        <f t="shared" si="39"/>
        <v>0.37698442999999998</v>
      </c>
      <c r="CB68" s="39">
        <v>0.23</v>
      </c>
      <c r="CC68" s="39">
        <v>0.63</v>
      </c>
      <c r="CD68" s="39">
        <v>3</v>
      </c>
      <c r="CE68" s="39">
        <f t="shared" si="37"/>
        <v>1.2614303786030541</v>
      </c>
      <c r="CF68" s="39">
        <f t="shared" si="40"/>
        <v>3.5000000000000003E-2</v>
      </c>
      <c r="CG68" s="39">
        <v>0.09</v>
      </c>
      <c r="CH68" s="39">
        <f t="shared" si="32"/>
        <v>0</v>
      </c>
      <c r="CI68" s="39">
        <f t="shared" si="33"/>
        <v>0</v>
      </c>
      <c r="CJ68" s="39">
        <v>0.18</v>
      </c>
      <c r="CK68" s="39">
        <f t="shared" si="27"/>
        <v>3</v>
      </c>
      <c r="CL68" s="39">
        <f t="shared" si="28"/>
        <v>0</v>
      </c>
      <c r="CM68" s="39">
        <f t="shared" si="41"/>
        <v>2.2600374999999997</v>
      </c>
      <c r="CN68" s="39">
        <f t="shared" si="49"/>
        <v>2.385752688172043</v>
      </c>
      <c r="CO68" s="39">
        <f t="shared" si="31"/>
        <v>3</v>
      </c>
      <c r="CP68" s="39">
        <v>3.9</v>
      </c>
      <c r="CQ68" s="39">
        <f t="shared" si="35"/>
        <v>1.4199168659893775</v>
      </c>
      <c r="CR68" s="39">
        <v>2.2600374999999997</v>
      </c>
      <c r="CS68" s="39">
        <f t="shared" si="42"/>
        <v>3.9</v>
      </c>
      <c r="CT68" s="6"/>
      <c r="CU68" s="39">
        <f t="shared" si="43"/>
        <v>0.49721473872533989</v>
      </c>
    </row>
    <row r="69" spans="1:99">
      <c r="A69" s="59">
        <v>1561</v>
      </c>
      <c r="B69" s="6"/>
      <c r="C69" s="30">
        <v>489</v>
      </c>
      <c r="D69" s="6"/>
      <c r="E69" s="6"/>
      <c r="F69" s="6"/>
      <c r="G69" s="6"/>
      <c r="H69" s="6"/>
      <c r="I69" s="6"/>
      <c r="J69" s="6"/>
      <c r="K69" s="6"/>
      <c r="L69" s="30">
        <v>26.89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39">
        <f t="shared" si="0"/>
        <v>0</v>
      </c>
      <c r="AP69" s="40"/>
      <c r="AQ69" s="39">
        <f t="shared" ref="AQ69:AQ79" si="50">C69/3000</f>
        <v>0.16300000000000001</v>
      </c>
      <c r="AR69" s="39">
        <f t="shared" si="1"/>
        <v>0</v>
      </c>
      <c r="AS69" s="39">
        <f t="shared" si="2"/>
        <v>0</v>
      </c>
      <c r="AT69" s="39">
        <f t="shared" si="3"/>
        <v>0</v>
      </c>
      <c r="AU69" s="39">
        <f t="shared" si="4"/>
        <v>0</v>
      </c>
      <c r="AV69" s="39">
        <f t="shared" si="5"/>
        <v>0.12167420814479639</v>
      </c>
      <c r="AW69" s="39">
        <f t="shared" si="6"/>
        <v>0</v>
      </c>
      <c r="AX69" s="39">
        <f t="shared" si="7"/>
        <v>0</v>
      </c>
      <c r="AY69" s="39">
        <f t="shared" si="8"/>
        <v>0</v>
      </c>
      <c r="AZ69" s="39">
        <f t="shared" si="8"/>
        <v>0</v>
      </c>
      <c r="BA69" s="39">
        <f t="shared" si="8"/>
        <v>0</v>
      </c>
      <c r="BB69" s="39">
        <f t="shared" si="8"/>
        <v>0</v>
      </c>
      <c r="BC69" s="39">
        <f t="shared" si="9"/>
        <v>0</v>
      </c>
      <c r="BD69" s="39">
        <f t="shared" si="10"/>
        <v>0</v>
      </c>
      <c r="BE69" s="39">
        <f t="shared" si="10"/>
        <v>0</v>
      </c>
      <c r="BF69" s="39">
        <f t="shared" si="10"/>
        <v>0</v>
      </c>
      <c r="BG69" s="39">
        <f t="shared" si="11"/>
        <v>0</v>
      </c>
      <c r="BH69" s="39">
        <f t="shared" si="36"/>
        <v>2.3905529953917046</v>
      </c>
      <c r="BI69" s="39">
        <f t="shared" si="12"/>
        <v>0</v>
      </c>
      <c r="BJ69" s="39">
        <f t="shared" si="13"/>
        <v>0</v>
      </c>
      <c r="BK69" s="39">
        <f t="shared" si="14"/>
        <v>0</v>
      </c>
      <c r="BL69" s="39">
        <f t="shared" si="15"/>
        <v>0</v>
      </c>
      <c r="BM69" s="39">
        <f t="shared" si="16"/>
        <v>0</v>
      </c>
      <c r="BN69" s="39">
        <f t="shared" si="16"/>
        <v>0</v>
      </c>
      <c r="BO69" s="39">
        <f t="shared" si="16"/>
        <v>0</v>
      </c>
      <c r="BP69" s="39">
        <f t="shared" si="16"/>
        <v>0</v>
      </c>
      <c r="BQ69" s="39">
        <f t="shared" si="17"/>
        <v>0</v>
      </c>
      <c r="BR69" s="39">
        <f t="shared" si="18"/>
        <v>0</v>
      </c>
      <c r="BS69" s="39">
        <f t="shared" si="19"/>
        <v>0</v>
      </c>
      <c r="BT69" s="39">
        <f t="shared" si="20"/>
        <v>0</v>
      </c>
      <c r="BU69" s="39">
        <f t="shared" si="20"/>
        <v>0</v>
      </c>
      <c r="BV69" s="40"/>
      <c r="BW69" s="39">
        <v>3.4766666666666666</v>
      </c>
      <c r="BX69" s="39">
        <f t="shared" ref="BX69:BX79" si="51">AQ69</f>
        <v>0.16300000000000001</v>
      </c>
      <c r="BY69" s="39">
        <f t="shared" si="38"/>
        <v>0.37756485400000001</v>
      </c>
      <c r="BZ69" s="39"/>
      <c r="CA69" s="39">
        <f t="shared" si="39"/>
        <v>0.37756485400000001</v>
      </c>
      <c r="CB69" s="39">
        <v>0.23</v>
      </c>
      <c r="CC69" s="39">
        <v>0.63</v>
      </c>
      <c r="CD69" s="39">
        <v>3.1</v>
      </c>
      <c r="CE69" s="39">
        <f t="shared" si="37"/>
        <v>1.2647397668744917</v>
      </c>
      <c r="CF69" s="39">
        <f t="shared" si="40"/>
        <v>3.5000000000000003E-2</v>
      </c>
      <c r="CG69" s="39">
        <v>0.09</v>
      </c>
      <c r="CH69" s="39">
        <f t="shared" si="32"/>
        <v>0</v>
      </c>
      <c r="CI69" s="39">
        <f t="shared" si="33"/>
        <v>0</v>
      </c>
      <c r="CJ69" s="39">
        <f t="shared" ref="CJ69:CJ74" si="52">AV69</f>
        <v>0.12167420814479639</v>
      </c>
      <c r="CK69" s="39">
        <f t="shared" si="27"/>
        <v>3.1</v>
      </c>
      <c r="CL69" s="39">
        <f t="shared" si="28"/>
        <v>0</v>
      </c>
      <c r="CM69" s="39">
        <f t="shared" si="41"/>
        <v>2.3324875</v>
      </c>
      <c r="CN69" s="39">
        <f t="shared" si="49"/>
        <v>2.3905529953917046</v>
      </c>
      <c r="CO69" s="39">
        <f t="shared" si="31"/>
        <v>3.1</v>
      </c>
      <c r="CP69" s="39">
        <v>3.9</v>
      </c>
      <c r="CQ69" s="39">
        <f t="shared" si="35"/>
        <v>1.4199168659893775</v>
      </c>
      <c r="CR69" s="39">
        <v>2.3324875</v>
      </c>
      <c r="CS69" s="39">
        <f t="shared" si="42"/>
        <v>3.9</v>
      </c>
      <c r="CT69" s="6"/>
      <c r="CU69" s="39">
        <f t="shared" si="43"/>
        <v>0.475335380385908</v>
      </c>
    </row>
    <row r="70" spans="1:99">
      <c r="A70" s="59">
        <v>1562</v>
      </c>
      <c r="B70" s="6"/>
      <c r="C70" s="30">
        <v>489</v>
      </c>
      <c r="D70" s="6"/>
      <c r="E70" s="6"/>
      <c r="F70" s="6"/>
      <c r="G70" s="30">
        <v>13.04</v>
      </c>
      <c r="H70" s="6"/>
      <c r="I70" s="6"/>
      <c r="J70" s="6"/>
      <c r="K70" s="6"/>
      <c r="L70" s="30">
        <v>33.82</v>
      </c>
      <c r="M70" s="6"/>
      <c r="N70" s="30">
        <v>154.80000000000001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30">
        <v>106.1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39">
        <f t="shared" si="0"/>
        <v>0</v>
      </c>
      <c r="AP70" s="40"/>
      <c r="AQ70" s="39">
        <f t="shared" si="50"/>
        <v>0.16300000000000001</v>
      </c>
      <c r="AR70" s="39">
        <f t="shared" si="1"/>
        <v>0.26079999999999998</v>
      </c>
      <c r="AS70" s="39">
        <f t="shared" si="2"/>
        <v>0</v>
      </c>
      <c r="AT70" s="39">
        <f t="shared" si="3"/>
        <v>0</v>
      </c>
      <c r="AU70" s="39">
        <f t="shared" si="4"/>
        <v>0</v>
      </c>
      <c r="AV70" s="39">
        <f t="shared" si="5"/>
        <v>0.15303167420814479</v>
      </c>
      <c r="AW70" s="39">
        <f t="shared" si="6"/>
        <v>154.80000000000001</v>
      </c>
      <c r="AX70" s="39">
        <f t="shared" si="7"/>
        <v>0</v>
      </c>
      <c r="AY70" s="39">
        <f t="shared" si="8"/>
        <v>0</v>
      </c>
      <c r="AZ70" s="39">
        <f t="shared" si="8"/>
        <v>0</v>
      </c>
      <c r="BA70" s="39">
        <f t="shared" si="8"/>
        <v>0</v>
      </c>
      <c r="BB70" s="39">
        <f t="shared" si="8"/>
        <v>0</v>
      </c>
      <c r="BC70" s="39">
        <f t="shared" si="9"/>
        <v>0</v>
      </c>
      <c r="BD70" s="39">
        <f t="shared" si="10"/>
        <v>0</v>
      </c>
      <c r="BE70" s="39">
        <f t="shared" si="10"/>
        <v>0</v>
      </c>
      <c r="BF70" s="39">
        <f t="shared" si="10"/>
        <v>0</v>
      </c>
      <c r="BG70" s="39">
        <f t="shared" si="11"/>
        <v>0</v>
      </c>
      <c r="BH70" s="39">
        <f t="shared" si="36"/>
        <v>2.4385560675883253</v>
      </c>
      <c r="BI70" s="39">
        <f t="shared" si="12"/>
        <v>0</v>
      </c>
      <c r="BJ70" s="39">
        <f t="shared" si="13"/>
        <v>0</v>
      </c>
      <c r="BK70" s="39">
        <f t="shared" si="14"/>
        <v>0.1061</v>
      </c>
      <c r="BL70" s="39">
        <f t="shared" si="15"/>
        <v>0</v>
      </c>
      <c r="BM70" s="39">
        <f t="shared" si="16"/>
        <v>0</v>
      </c>
      <c r="BN70" s="39">
        <f t="shared" si="16"/>
        <v>0</v>
      </c>
      <c r="BO70" s="39">
        <f t="shared" si="16"/>
        <v>0</v>
      </c>
      <c r="BP70" s="39">
        <f t="shared" si="16"/>
        <v>0</v>
      </c>
      <c r="BQ70" s="39">
        <f t="shared" si="17"/>
        <v>0</v>
      </c>
      <c r="BR70" s="39">
        <f t="shared" si="18"/>
        <v>0</v>
      </c>
      <c r="BS70" s="39">
        <f t="shared" si="19"/>
        <v>0</v>
      </c>
      <c r="BT70" s="39">
        <f t="shared" si="20"/>
        <v>0</v>
      </c>
      <c r="BU70" s="39">
        <f t="shared" si="20"/>
        <v>0</v>
      </c>
      <c r="BV70" s="40"/>
      <c r="BW70" s="39">
        <v>3.583333333333333</v>
      </c>
      <c r="BX70" s="39">
        <f t="shared" si="51"/>
        <v>0.16300000000000001</v>
      </c>
      <c r="BY70" s="39">
        <f t="shared" si="38"/>
        <v>0.38063397399999999</v>
      </c>
      <c r="BZ70" s="39"/>
      <c r="CA70" s="39">
        <f t="shared" si="39"/>
        <v>0.38063397399999999</v>
      </c>
      <c r="CB70" s="39">
        <f>AR70</f>
        <v>0.26079999999999998</v>
      </c>
      <c r="CC70" s="39">
        <f t="shared" ref="CC70:CC78" si="53">AW70/240</f>
        <v>0.64500000000000002</v>
      </c>
      <c r="CD70" s="39">
        <v>3.2</v>
      </c>
      <c r="CE70" s="39">
        <f t="shared" si="37"/>
        <v>1.2680491551459294</v>
      </c>
      <c r="CF70" s="39">
        <f t="shared" si="40"/>
        <v>3.5833333333333335E-2</v>
      </c>
      <c r="CG70" s="39">
        <f t="shared" ref="CG70:CG79" si="54">BK70</f>
        <v>0.1061</v>
      </c>
      <c r="CH70" s="39">
        <f t="shared" si="32"/>
        <v>0</v>
      </c>
      <c r="CI70" s="39">
        <f t="shared" si="33"/>
        <v>0</v>
      </c>
      <c r="CJ70" s="39">
        <f t="shared" si="52"/>
        <v>0.15303167420814479</v>
      </c>
      <c r="CK70" s="39">
        <f t="shared" si="27"/>
        <v>3.2</v>
      </c>
      <c r="CL70" s="39">
        <f t="shared" si="28"/>
        <v>0</v>
      </c>
      <c r="CM70" s="39">
        <f t="shared" si="41"/>
        <v>2.3527699999999996</v>
      </c>
      <c r="CN70" s="39">
        <f t="shared" si="49"/>
        <v>2.4385560675883253</v>
      </c>
      <c r="CO70" s="39">
        <f t="shared" si="31"/>
        <v>3.2</v>
      </c>
      <c r="CP70" s="39">
        <v>3.9</v>
      </c>
      <c r="CQ70" s="39">
        <f t="shared" si="35"/>
        <v>1.4199168659893775</v>
      </c>
      <c r="CR70" s="39">
        <v>2.3527699999999996</v>
      </c>
      <c r="CS70" s="39">
        <f t="shared" si="42"/>
        <v>3.9</v>
      </c>
      <c r="CT70" s="6"/>
      <c r="CU70" s="39">
        <f t="shared" si="43"/>
        <v>0.49843499796385027</v>
      </c>
    </row>
    <row r="71" spans="1:99">
      <c r="A71" s="59">
        <v>1563</v>
      </c>
      <c r="B71" s="6"/>
      <c r="C71" s="30">
        <v>574.6</v>
      </c>
      <c r="D71" s="30">
        <v>391.2</v>
      </c>
      <c r="E71" s="30">
        <v>268.2</v>
      </c>
      <c r="F71" s="6"/>
      <c r="G71" s="6"/>
      <c r="H71" s="6"/>
      <c r="I71" s="30">
        <v>47.77</v>
      </c>
      <c r="J71" s="6"/>
      <c r="K71" s="30">
        <v>0.5</v>
      </c>
      <c r="L71" s="30">
        <v>40.75</v>
      </c>
      <c r="M71" s="6"/>
      <c r="N71" s="30">
        <v>203.7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30">
        <v>35.86</v>
      </c>
      <c r="Z71" s="6"/>
      <c r="AA71" s="6"/>
      <c r="AB71" s="30">
        <v>146.69999999999999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39">
        <f t="shared" si="0"/>
        <v>0.13039999999999999</v>
      </c>
      <c r="AP71" s="40"/>
      <c r="AQ71" s="39">
        <f t="shared" si="50"/>
        <v>0.19153333333333333</v>
      </c>
      <c r="AR71" s="39">
        <f t="shared" si="1"/>
        <v>0</v>
      </c>
      <c r="AS71" s="39">
        <f t="shared" si="2"/>
        <v>0</v>
      </c>
      <c r="AT71" s="39">
        <f t="shared" si="3"/>
        <v>3.3608892953881875</v>
      </c>
      <c r="AU71" s="39">
        <f t="shared" si="4"/>
        <v>0</v>
      </c>
      <c r="AV71" s="39">
        <f t="shared" si="5"/>
        <v>0.18438914027149322</v>
      </c>
      <c r="AW71" s="39">
        <f t="shared" si="6"/>
        <v>203.7</v>
      </c>
      <c r="AX71" s="39">
        <f t="shared" si="7"/>
        <v>0</v>
      </c>
      <c r="AY71" s="39">
        <f t="shared" si="8"/>
        <v>0</v>
      </c>
      <c r="AZ71" s="39">
        <f t="shared" si="8"/>
        <v>0</v>
      </c>
      <c r="BA71" s="39">
        <f t="shared" si="8"/>
        <v>0</v>
      </c>
      <c r="BB71" s="39">
        <f t="shared" si="8"/>
        <v>0</v>
      </c>
      <c r="BC71" s="39">
        <f t="shared" si="9"/>
        <v>0</v>
      </c>
      <c r="BD71" s="39">
        <f t="shared" si="10"/>
        <v>0</v>
      </c>
      <c r="BE71" s="39">
        <f t="shared" si="10"/>
        <v>0</v>
      </c>
      <c r="BF71" s="39">
        <f t="shared" si="10"/>
        <v>0</v>
      </c>
      <c r="BG71" s="39">
        <f t="shared" si="11"/>
        <v>0</v>
      </c>
      <c r="BH71" s="39">
        <f t="shared" si="36"/>
        <v>2.5230414746543781</v>
      </c>
      <c r="BI71" s="39">
        <f t="shared" si="12"/>
        <v>0</v>
      </c>
      <c r="BJ71" s="39">
        <f t="shared" si="13"/>
        <v>0</v>
      </c>
      <c r="BK71" s="39">
        <f t="shared" si="14"/>
        <v>0.1467</v>
      </c>
      <c r="BL71" s="39">
        <f t="shared" si="15"/>
        <v>0</v>
      </c>
      <c r="BM71" s="39">
        <f t="shared" si="16"/>
        <v>0</v>
      </c>
      <c r="BN71" s="39">
        <f t="shared" si="16"/>
        <v>0</v>
      </c>
      <c r="BO71" s="39">
        <f t="shared" si="16"/>
        <v>0</v>
      </c>
      <c r="BP71" s="39">
        <f t="shared" si="16"/>
        <v>0</v>
      </c>
      <c r="BQ71" s="39">
        <f t="shared" si="17"/>
        <v>0</v>
      </c>
      <c r="BR71" s="39">
        <f t="shared" si="18"/>
        <v>0</v>
      </c>
      <c r="BS71" s="39">
        <f t="shared" si="19"/>
        <v>0</v>
      </c>
      <c r="BT71" s="39">
        <f t="shared" si="20"/>
        <v>0</v>
      </c>
      <c r="BU71" s="39">
        <f t="shared" si="20"/>
        <v>0</v>
      </c>
      <c r="BV71" s="40"/>
      <c r="BW71" s="39">
        <v>3.69</v>
      </c>
      <c r="BX71" s="39">
        <f t="shared" si="51"/>
        <v>0.19153333333333333</v>
      </c>
      <c r="BY71" s="39">
        <f t="shared" si="38"/>
        <v>0.41920849026666668</v>
      </c>
      <c r="BZ71" s="39"/>
      <c r="CA71" s="39">
        <f t="shared" si="39"/>
        <v>0.41920849026666668</v>
      </c>
      <c r="CB71" s="39">
        <v>0.24</v>
      </c>
      <c r="CC71" s="39">
        <f t="shared" si="53"/>
        <v>0.84875</v>
      </c>
      <c r="CD71" s="39">
        <f t="shared" ref="CD71:CD113" si="55">AT71</f>
        <v>3.3608892953881875</v>
      </c>
      <c r="CE71" s="39">
        <f t="shared" si="37"/>
        <v>1.2713585434173669</v>
      </c>
      <c r="CF71" s="39">
        <f t="shared" si="40"/>
        <v>4.715277777777778E-2</v>
      </c>
      <c r="CG71" s="39">
        <f t="shared" si="54"/>
        <v>0.1467</v>
      </c>
      <c r="CH71" s="39">
        <f t="shared" si="32"/>
        <v>0</v>
      </c>
      <c r="CI71" s="39">
        <f t="shared" si="33"/>
        <v>0</v>
      </c>
      <c r="CJ71" s="39">
        <f t="shared" si="52"/>
        <v>0.18438914027149322</v>
      </c>
      <c r="CK71" s="39">
        <f t="shared" si="27"/>
        <v>3.3608892953881875</v>
      </c>
      <c r="CL71" s="39">
        <f t="shared" si="28"/>
        <v>0</v>
      </c>
      <c r="CM71" s="39">
        <f t="shared" si="41"/>
        <v>2.4744649999999995</v>
      </c>
      <c r="CN71" s="39">
        <f t="shared" si="49"/>
        <v>2.5230414746543781</v>
      </c>
      <c r="CO71" s="39">
        <f t="shared" si="31"/>
        <v>3.3608892953881875</v>
      </c>
      <c r="CP71" s="39">
        <v>3.9</v>
      </c>
      <c r="CQ71" s="39">
        <f t="shared" si="35"/>
        <v>1.4199168659893775</v>
      </c>
      <c r="CR71" s="39">
        <v>2.4744649999999995</v>
      </c>
      <c r="CS71" s="39">
        <f t="shared" si="42"/>
        <v>3.9</v>
      </c>
      <c r="CT71" s="6"/>
      <c r="CU71" s="39">
        <f t="shared" si="43"/>
        <v>0.54676179784197532</v>
      </c>
    </row>
    <row r="72" spans="1:99">
      <c r="A72" s="59">
        <v>1564</v>
      </c>
      <c r="B72" s="6"/>
      <c r="C72" s="30">
        <v>446.2</v>
      </c>
      <c r="D72" s="30">
        <v>464.5</v>
      </c>
      <c r="E72" s="30">
        <v>229.1</v>
      </c>
      <c r="F72" s="6"/>
      <c r="G72" s="30">
        <v>11.41</v>
      </c>
      <c r="H72" s="6"/>
      <c r="I72" s="30">
        <v>51.39</v>
      </c>
      <c r="J72" s="6"/>
      <c r="K72" s="30">
        <v>0.54</v>
      </c>
      <c r="L72" s="30">
        <v>36.67</v>
      </c>
      <c r="M72" s="6"/>
      <c r="N72" s="30">
        <v>228.1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30">
        <v>36.270000000000003</v>
      </c>
      <c r="Z72" s="6"/>
      <c r="AA72" s="6"/>
      <c r="AB72" s="30">
        <v>73.8</v>
      </c>
      <c r="AC72" s="30">
        <v>321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39">
        <f t="shared" si="0"/>
        <v>0.15483333333333332</v>
      </c>
      <c r="AP72" s="40"/>
      <c r="AQ72" s="39">
        <f t="shared" si="50"/>
        <v>0.14873333333333333</v>
      </c>
      <c r="AR72" s="39">
        <f t="shared" si="1"/>
        <v>0.22820000000000001</v>
      </c>
      <c r="AS72" s="39">
        <f t="shared" si="2"/>
        <v>0</v>
      </c>
      <c r="AT72" s="39">
        <f t="shared" si="3"/>
        <v>3.6155767404228376</v>
      </c>
      <c r="AU72" s="39">
        <f t="shared" si="4"/>
        <v>0</v>
      </c>
      <c r="AV72" s="39">
        <f t="shared" si="5"/>
        <v>0.16592760180995475</v>
      </c>
      <c r="AW72" s="39">
        <f t="shared" si="6"/>
        <v>228.1</v>
      </c>
      <c r="AX72" s="39">
        <f t="shared" si="7"/>
        <v>0</v>
      </c>
      <c r="AY72" s="39">
        <f t="shared" si="8"/>
        <v>0</v>
      </c>
      <c r="AZ72" s="39">
        <f t="shared" si="8"/>
        <v>0</v>
      </c>
      <c r="BA72" s="39">
        <f t="shared" si="8"/>
        <v>0</v>
      </c>
      <c r="BB72" s="39">
        <f t="shared" ref="BB72:BB135" si="56">S72</f>
        <v>0</v>
      </c>
      <c r="BC72" s="39">
        <f t="shared" si="9"/>
        <v>0</v>
      </c>
      <c r="BD72" s="39">
        <f t="shared" si="10"/>
        <v>0</v>
      </c>
      <c r="BE72" s="39">
        <f t="shared" si="10"/>
        <v>0</v>
      </c>
      <c r="BF72" s="39">
        <f t="shared" si="10"/>
        <v>0</v>
      </c>
      <c r="BG72" s="39">
        <f t="shared" si="11"/>
        <v>0</v>
      </c>
      <c r="BH72" s="39">
        <f t="shared" si="36"/>
        <v>2.9608294930875574</v>
      </c>
      <c r="BI72" s="39">
        <f t="shared" si="12"/>
        <v>0</v>
      </c>
      <c r="BJ72" s="39">
        <f t="shared" si="13"/>
        <v>0</v>
      </c>
      <c r="BK72" s="39">
        <f t="shared" si="14"/>
        <v>7.3799999999999991E-2</v>
      </c>
      <c r="BL72" s="39">
        <f t="shared" si="15"/>
        <v>0.107</v>
      </c>
      <c r="BM72" s="39">
        <f t="shared" si="16"/>
        <v>0</v>
      </c>
      <c r="BN72" s="39">
        <f t="shared" si="16"/>
        <v>0</v>
      </c>
      <c r="BO72" s="39">
        <f t="shared" si="16"/>
        <v>0</v>
      </c>
      <c r="BP72" s="39">
        <f t="shared" ref="BP72:BP135" si="57">AG72/(4*162)</f>
        <v>0</v>
      </c>
      <c r="BQ72" s="39">
        <f t="shared" si="17"/>
        <v>0</v>
      </c>
      <c r="BR72" s="39">
        <f t="shared" si="18"/>
        <v>0</v>
      </c>
      <c r="BS72" s="39">
        <f t="shared" si="19"/>
        <v>0</v>
      </c>
      <c r="BT72" s="39">
        <f t="shared" si="20"/>
        <v>0</v>
      </c>
      <c r="BU72" s="39">
        <f t="shared" si="20"/>
        <v>0</v>
      </c>
      <c r="BV72" s="40"/>
      <c r="BW72" s="39">
        <v>3.7966666666666664</v>
      </c>
      <c r="BX72" s="39">
        <f t="shared" si="51"/>
        <v>0.14873333333333333</v>
      </c>
      <c r="BY72" s="39">
        <f t="shared" si="38"/>
        <v>0.36901951586666665</v>
      </c>
      <c r="BZ72" s="39"/>
      <c r="CA72" s="39">
        <f t="shared" si="39"/>
        <v>0.36901951586666665</v>
      </c>
      <c r="CB72" s="39">
        <f t="shared" ref="CB72:CB79" si="58">AR72</f>
        <v>0.22820000000000001</v>
      </c>
      <c r="CC72" s="39">
        <f t="shared" si="53"/>
        <v>0.95041666666666669</v>
      </c>
      <c r="CD72" s="39">
        <f t="shared" si="55"/>
        <v>3.6155767404228376</v>
      </c>
      <c r="CE72" s="39">
        <f t="shared" si="37"/>
        <v>1.2746679316888045</v>
      </c>
      <c r="CF72" s="39">
        <f t="shared" si="40"/>
        <v>5.2800925925925925E-2</v>
      </c>
      <c r="CG72" s="39">
        <f t="shared" si="54"/>
        <v>7.3799999999999991E-2</v>
      </c>
      <c r="CH72" s="39">
        <f t="shared" si="32"/>
        <v>0</v>
      </c>
      <c r="CI72" s="39">
        <f t="shared" si="33"/>
        <v>0</v>
      </c>
      <c r="CJ72" s="39">
        <f t="shared" si="52"/>
        <v>0.16592760180995475</v>
      </c>
      <c r="CK72" s="39">
        <f t="shared" si="27"/>
        <v>3.6155767404228376</v>
      </c>
      <c r="CL72" s="39">
        <f t="shared" si="28"/>
        <v>0</v>
      </c>
      <c r="CM72" s="39">
        <f t="shared" si="41"/>
        <v>2.8395499999999996</v>
      </c>
      <c r="CN72" s="39">
        <f t="shared" si="49"/>
        <v>2.9608294930875574</v>
      </c>
      <c r="CO72" s="39">
        <f t="shared" si="31"/>
        <v>3.6155767404228376</v>
      </c>
      <c r="CP72" s="39">
        <f t="shared" ref="CP72:CP77" si="59">1000*((AC72/13.5)/(4*162))/7.701</f>
        <v>4.7648489168830448</v>
      </c>
      <c r="CQ72" s="39">
        <f t="shared" si="35"/>
        <v>1.7347921387111418</v>
      </c>
      <c r="CR72" s="39">
        <v>2.8395499999999996</v>
      </c>
      <c r="CS72" s="39">
        <v>3.6</v>
      </c>
      <c r="CT72" s="6"/>
      <c r="CU72" s="39">
        <f t="shared" si="43"/>
        <v>0.53220083583253808</v>
      </c>
    </row>
    <row r="73" spans="1:99">
      <c r="A73" s="59">
        <v>1565</v>
      </c>
      <c r="B73" s="6"/>
      <c r="C73" s="30">
        <v>529.70000000000005</v>
      </c>
      <c r="D73" s="30">
        <v>415.6</v>
      </c>
      <c r="E73" s="30">
        <v>438.9</v>
      </c>
      <c r="F73" s="6"/>
      <c r="G73" s="30">
        <v>17.149999999999999</v>
      </c>
      <c r="H73" s="6"/>
      <c r="I73" s="30">
        <v>40.549999999999997</v>
      </c>
      <c r="J73" s="6"/>
      <c r="K73" s="30">
        <v>0.54</v>
      </c>
      <c r="L73" s="30">
        <v>40.81</v>
      </c>
      <c r="M73" s="6"/>
      <c r="N73" s="30">
        <v>182.9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30">
        <v>40.75</v>
      </c>
      <c r="Z73" s="6"/>
      <c r="AA73" s="6"/>
      <c r="AB73" s="30">
        <v>96.1</v>
      </c>
      <c r="AC73" s="30">
        <v>323</v>
      </c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39">
        <f t="shared" ref="AO73:AO136" si="60">D73/3000</f>
        <v>0.13853333333333334</v>
      </c>
      <c r="AP73" s="40"/>
      <c r="AQ73" s="39">
        <f t="shared" si="50"/>
        <v>0.17656666666666668</v>
      </c>
      <c r="AR73" s="39">
        <f t="shared" ref="AR73:AR136" si="61">G73/50</f>
        <v>0.34299999999999997</v>
      </c>
      <c r="AS73" s="39">
        <f t="shared" ref="AS73:AS136" si="62">H73/0.434</f>
        <v>0</v>
      </c>
      <c r="AT73" s="39">
        <f t="shared" ref="AT73:AT136" si="63">I73/14.2135</f>
        <v>2.8529215182748793</v>
      </c>
      <c r="AU73" s="39">
        <f t="shared" ref="AU73:AU136" si="64">J73/43.4</f>
        <v>0</v>
      </c>
      <c r="AV73" s="39">
        <f t="shared" ref="AV73:AV136" si="65">L73/221</f>
        <v>0.18466063348416289</v>
      </c>
      <c r="AW73" s="39">
        <f t="shared" ref="AW73:AW136" si="66">N73</f>
        <v>182.9</v>
      </c>
      <c r="AX73" s="39">
        <f t="shared" ref="AX73:AX136" si="67">O73/0.434</f>
        <v>0</v>
      </c>
      <c r="AY73" s="39">
        <f t="shared" ref="AY73:BB136" si="68">P73</f>
        <v>0</v>
      </c>
      <c r="AZ73" s="39">
        <f t="shared" si="68"/>
        <v>0</v>
      </c>
      <c r="BA73" s="39">
        <f t="shared" si="68"/>
        <v>0</v>
      </c>
      <c r="BB73" s="39">
        <f t="shared" si="56"/>
        <v>0</v>
      </c>
      <c r="BC73" s="39">
        <f t="shared" ref="BC73:BC136" si="69">T73/0.5</f>
        <v>0</v>
      </c>
      <c r="BD73" s="39">
        <f t="shared" ref="BD73:BF136" si="70">U73/0.434</f>
        <v>0</v>
      </c>
      <c r="BE73" s="39">
        <f t="shared" si="70"/>
        <v>0</v>
      </c>
      <c r="BF73" s="39">
        <f t="shared" si="70"/>
        <v>0</v>
      </c>
      <c r="BG73" s="39">
        <f t="shared" ref="BG73:BG136" si="71">X73/10.416</f>
        <v>0</v>
      </c>
      <c r="BH73" s="39">
        <f t="shared" si="36"/>
        <v>3.0251536098310292</v>
      </c>
      <c r="BI73" s="39">
        <f t="shared" ref="BI73:BI136" si="72">Z73/15</f>
        <v>0</v>
      </c>
      <c r="BJ73" s="39">
        <f t="shared" ref="BJ73:BJ136" si="73">AA73/14.756</f>
        <v>0</v>
      </c>
      <c r="BK73" s="39">
        <f t="shared" ref="BK73:BK136" si="74">AB73/1000</f>
        <v>9.6099999999999991E-2</v>
      </c>
      <c r="BL73" s="39">
        <f t="shared" ref="BL73:BL136" si="75">AC73/3000</f>
        <v>0.10766666666666666</v>
      </c>
      <c r="BM73" s="39">
        <f t="shared" ref="BM73:BP136" si="76">AD73/(4*162)</f>
        <v>0</v>
      </c>
      <c r="BN73" s="39">
        <f t="shared" si="76"/>
        <v>0</v>
      </c>
      <c r="BO73" s="39">
        <f t="shared" si="76"/>
        <v>0</v>
      </c>
      <c r="BP73" s="39">
        <f t="shared" si="57"/>
        <v>0</v>
      </c>
      <c r="BQ73" s="39">
        <f t="shared" ref="BQ73:BQ136" si="77">AH73/0.434</f>
        <v>0</v>
      </c>
      <c r="BR73" s="39">
        <f t="shared" ref="BR73:BR136" si="78">AJ73/0.434</f>
        <v>0</v>
      </c>
      <c r="BS73" s="39">
        <f t="shared" ref="BS73:BS136" si="79">AK73/138.88</f>
        <v>0</v>
      </c>
      <c r="BT73" s="39">
        <f t="shared" ref="BT73:BU136" si="80">AL73/0.434</f>
        <v>0</v>
      </c>
      <c r="BU73" s="39">
        <f t="shared" si="80"/>
        <v>0</v>
      </c>
      <c r="BV73" s="40"/>
      <c r="BW73" s="39">
        <v>3.9033333333333333</v>
      </c>
      <c r="BX73" s="39">
        <f t="shared" si="51"/>
        <v>0.17656666666666668</v>
      </c>
      <c r="BY73" s="39">
        <f t="shared" si="38"/>
        <v>0.40672298853333338</v>
      </c>
      <c r="BZ73" s="39"/>
      <c r="CA73" s="39">
        <f t="shared" si="39"/>
        <v>0.40672298853333338</v>
      </c>
      <c r="CB73" s="39">
        <f t="shared" si="58"/>
        <v>0.34299999999999997</v>
      </c>
      <c r="CC73" s="39">
        <f t="shared" si="53"/>
        <v>0.76208333333333333</v>
      </c>
      <c r="CD73" s="39">
        <f t="shared" si="55"/>
        <v>2.8529215182748793</v>
      </c>
      <c r="CE73" s="39">
        <f t="shared" si="37"/>
        <v>1.2779773199602422</v>
      </c>
      <c r="CF73" s="39">
        <f t="shared" si="40"/>
        <v>4.2337962962962966E-2</v>
      </c>
      <c r="CG73" s="39">
        <f t="shared" si="54"/>
        <v>9.6099999999999991E-2</v>
      </c>
      <c r="CH73" s="39">
        <f t="shared" si="32"/>
        <v>0</v>
      </c>
      <c r="CI73" s="39">
        <f t="shared" si="33"/>
        <v>0</v>
      </c>
      <c r="CJ73" s="39">
        <f t="shared" si="52"/>
        <v>0.18466063348416289</v>
      </c>
      <c r="CK73" s="39">
        <f t="shared" ref="CK73:CK136" si="81">CO73</f>
        <v>2.8529215182748793</v>
      </c>
      <c r="CL73" s="39">
        <f t="shared" si="28"/>
        <v>0</v>
      </c>
      <c r="CM73" s="39">
        <f t="shared" si="41"/>
        <v>2.8395499999999996</v>
      </c>
      <c r="CN73" s="39">
        <f t="shared" si="49"/>
        <v>3.0251536098310292</v>
      </c>
      <c r="CO73" s="39">
        <f t="shared" ref="CO73:CO136" si="82">CD73</f>
        <v>2.8529215182748793</v>
      </c>
      <c r="CP73" s="39">
        <f t="shared" si="59"/>
        <v>4.7945364490754621</v>
      </c>
      <c r="CQ73" s="39">
        <f t="shared" si="35"/>
        <v>1.7456008124725817</v>
      </c>
      <c r="CR73" s="39">
        <v>2.8395499999999996</v>
      </c>
      <c r="CS73" s="39">
        <v>3.6</v>
      </c>
      <c r="CT73" s="6"/>
      <c r="CU73" s="39">
        <f t="shared" si="43"/>
        <v>0.5395595965649872</v>
      </c>
    </row>
    <row r="74" spans="1:99">
      <c r="A74" s="59">
        <v>1566</v>
      </c>
      <c r="B74" s="6"/>
      <c r="C74" s="30">
        <v>856.7</v>
      </c>
      <c r="D74" s="30">
        <v>721.3</v>
      </c>
      <c r="E74" s="30">
        <v>502.2</v>
      </c>
      <c r="F74" s="6"/>
      <c r="G74" s="30">
        <v>14.76</v>
      </c>
      <c r="H74" s="6"/>
      <c r="I74" s="30">
        <v>48.17</v>
      </c>
      <c r="J74" s="6"/>
      <c r="K74" s="30">
        <v>0.56000000000000005</v>
      </c>
      <c r="L74" s="30">
        <v>43.48</v>
      </c>
      <c r="M74" s="6"/>
      <c r="N74" s="30">
        <v>362.6</v>
      </c>
      <c r="O74" s="6"/>
      <c r="P74" s="6"/>
      <c r="Q74" s="6"/>
      <c r="R74" s="6"/>
      <c r="S74" s="30">
        <v>441</v>
      </c>
      <c r="T74" s="6"/>
      <c r="U74" s="6"/>
      <c r="V74" s="6"/>
      <c r="W74" s="6"/>
      <c r="X74" s="6"/>
      <c r="Y74" s="30">
        <v>43.94</v>
      </c>
      <c r="Z74" s="6"/>
      <c r="AA74" s="6"/>
      <c r="AB74" s="30">
        <v>87.8</v>
      </c>
      <c r="AC74" s="30">
        <v>325</v>
      </c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39">
        <f t="shared" si="60"/>
        <v>0.2404333333333333</v>
      </c>
      <c r="AP74" s="40"/>
      <c r="AQ74" s="39">
        <f t="shared" si="50"/>
        <v>0.28556666666666669</v>
      </c>
      <c r="AR74" s="39">
        <f t="shared" si="61"/>
        <v>0.29520000000000002</v>
      </c>
      <c r="AS74" s="39">
        <f t="shared" si="62"/>
        <v>0</v>
      </c>
      <c r="AT74" s="39">
        <f t="shared" si="63"/>
        <v>3.3890315545080383</v>
      </c>
      <c r="AU74" s="39">
        <f t="shared" si="64"/>
        <v>0</v>
      </c>
      <c r="AV74" s="39">
        <f t="shared" si="65"/>
        <v>0.19674208144796379</v>
      </c>
      <c r="AW74" s="39">
        <f t="shared" si="66"/>
        <v>362.6</v>
      </c>
      <c r="AX74" s="39">
        <f t="shared" si="67"/>
        <v>0</v>
      </c>
      <c r="AY74" s="39">
        <f t="shared" si="68"/>
        <v>0</v>
      </c>
      <c r="AZ74" s="39">
        <f t="shared" si="68"/>
        <v>0</v>
      </c>
      <c r="BA74" s="39">
        <f t="shared" si="68"/>
        <v>0</v>
      </c>
      <c r="BB74" s="39">
        <f t="shared" si="56"/>
        <v>441</v>
      </c>
      <c r="BC74" s="39">
        <f t="shared" si="69"/>
        <v>0</v>
      </c>
      <c r="BD74" s="39">
        <f t="shared" si="70"/>
        <v>0</v>
      </c>
      <c r="BE74" s="39">
        <f t="shared" si="70"/>
        <v>0</v>
      </c>
      <c r="BF74" s="39">
        <f t="shared" si="70"/>
        <v>0</v>
      </c>
      <c r="BG74" s="39">
        <f t="shared" si="71"/>
        <v>0</v>
      </c>
      <c r="BH74" s="39">
        <f t="shared" si="36"/>
        <v>0</v>
      </c>
      <c r="BI74" s="39">
        <f t="shared" si="72"/>
        <v>0</v>
      </c>
      <c r="BJ74" s="39">
        <f t="shared" si="73"/>
        <v>0</v>
      </c>
      <c r="BK74" s="39">
        <f t="shared" si="74"/>
        <v>8.7800000000000003E-2</v>
      </c>
      <c r="BL74" s="39">
        <f t="shared" si="75"/>
        <v>0.10833333333333334</v>
      </c>
      <c r="BM74" s="39">
        <f t="shared" si="76"/>
        <v>0</v>
      </c>
      <c r="BN74" s="39">
        <f t="shared" si="76"/>
        <v>0</v>
      </c>
      <c r="BO74" s="39">
        <f t="shared" si="76"/>
        <v>0</v>
      </c>
      <c r="BP74" s="39">
        <f t="shared" si="57"/>
        <v>0</v>
      </c>
      <c r="BQ74" s="39">
        <f t="shared" si="77"/>
        <v>0</v>
      </c>
      <c r="BR74" s="39">
        <f t="shared" si="78"/>
        <v>0</v>
      </c>
      <c r="BS74" s="39">
        <f t="shared" si="79"/>
        <v>0</v>
      </c>
      <c r="BT74" s="39">
        <f t="shared" si="80"/>
        <v>0</v>
      </c>
      <c r="BU74" s="39">
        <f t="shared" si="80"/>
        <v>0</v>
      </c>
      <c r="BV74" s="40"/>
      <c r="BW74" s="39">
        <v>4.01</v>
      </c>
      <c r="BX74" s="39">
        <f t="shared" si="51"/>
        <v>0.28556666666666669</v>
      </c>
      <c r="BY74" s="39">
        <f t="shared" si="38"/>
        <v>0.54542604053333343</v>
      </c>
      <c r="BZ74" s="39"/>
      <c r="CA74" s="39">
        <f t="shared" si="39"/>
        <v>0.54542604053333343</v>
      </c>
      <c r="CB74" s="39">
        <f t="shared" si="58"/>
        <v>0.29520000000000002</v>
      </c>
      <c r="CC74" s="39">
        <f t="shared" si="53"/>
        <v>1.5108333333333335</v>
      </c>
      <c r="CD74" s="39">
        <f t="shared" si="55"/>
        <v>3.3890315545080383</v>
      </c>
      <c r="CE74" s="39">
        <f t="shared" si="37"/>
        <v>1.2812867082316797</v>
      </c>
      <c r="CF74" s="39">
        <f t="shared" si="40"/>
        <v>8.3935185185185196E-2</v>
      </c>
      <c r="CG74" s="39">
        <f t="shared" si="54"/>
        <v>8.7800000000000003E-2</v>
      </c>
      <c r="CH74" s="39">
        <f t="shared" si="32"/>
        <v>0</v>
      </c>
      <c r="CI74" s="39">
        <f t="shared" si="33"/>
        <v>0</v>
      </c>
      <c r="CJ74" s="39">
        <f t="shared" si="52"/>
        <v>0.19674208144796379</v>
      </c>
      <c r="CK74" s="39">
        <f t="shared" si="81"/>
        <v>3.3890315545080383</v>
      </c>
      <c r="CL74" s="39">
        <f t="shared" si="28"/>
        <v>0</v>
      </c>
      <c r="CM74" s="39">
        <f t="shared" si="41"/>
        <v>2.8395499999999996</v>
      </c>
      <c r="CN74" s="39">
        <v>3.2</v>
      </c>
      <c r="CO74" s="39">
        <f t="shared" si="82"/>
        <v>3.3890315545080383</v>
      </c>
      <c r="CP74" s="39">
        <f t="shared" si="59"/>
        <v>4.8242239812678793</v>
      </c>
      <c r="CQ74" s="39">
        <f t="shared" si="35"/>
        <v>1.7564094862340216</v>
      </c>
      <c r="CR74" s="39">
        <v>2.8395499999999996</v>
      </c>
      <c r="CS74" s="39">
        <v>3.6</v>
      </c>
      <c r="CT74" s="6"/>
      <c r="CU74" s="39">
        <f t="shared" si="43"/>
        <v>0.66642210145893599</v>
      </c>
    </row>
    <row r="75" spans="1:99">
      <c r="A75" s="59">
        <v>1567</v>
      </c>
      <c r="B75" s="6"/>
      <c r="C75" s="30">
        <v>679.1</v>
      </c>
      <c r="D75" s="30">
        <v>474.6</v>
      </c>
      <c r="E75" s="30">
        <v>403.4</v>
      </c>
      <c r="F75" s="6"/>
      <c r="G75" s="30">
        <v>15.03</v>
      </c>
      <c r="H75" s="6"/>
      <c r="I75" s="30">
        <v>34.979999999999997</v>
      </c>
      <c r="J75" s="6"/>
      <c r="K75" s="30">
        <v>0.52</v>
      </c>
      <c r="L75" s="6"/>
      <c r="M75" s="6"/>
      <c r="N75" s="30">
        <v>236.3</v>
      </c>
      <c r="O75" s="6"/>
      <c r="P75" s="6"/>
      <c r="Q75" s="6"/>
      <c r="R75" s="30">
        <v>65.5</v>
      </c>
      <c r="S75" s="30">
        <v>631</v>
      </c>
      <c r="T75" s="6"/>
      <c r="U75" s="6"/>
      <c r="V75" s="6"/>
      <c r="W75" s="6"/>
      <c r="X75" s="6"/>
      <c r="Y75" s="30">
        <v>43.5</v>
      </c>
      <c r="Z75" s="6"/>
      <c r="AA75" s="6"/>
      <c r="AB75" s="30">
        <v>71.900000000000006</v>
      </c>
      <c r="AC75" s="30">
        <v>253</v>
      </c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39">
        <f t="shared" si="60"/>
        <v>0.15820000000000001</v>
      </c>
      <c r="AP75" s="40"/>
      <c r="AQ75" s="39">
        <f t="shared" si="50"/>
        <v>0.22636666666666666</v>
      </c>
      <c r="AR75" s="39">
        <f t="shared" si="61"/>
        <v>0.30059999999999998</v>
      </c>
      <c r="AS75" s="39">
        <f t="shared" si="62"/>
        <v>0</v>
      </c>
      <c r="AT75" s="39">
        <f t="shared" si="63"/>
        <v>2.4610405600309564</v>
      </c>
      <c r="AU75" s="39">
        <f t="shared" si="64"/>
        <v>0</v>
      </c>
      <c r="AV75" s="39">
        <f t="shared" si="65"/>
        <v>0</v>
      </c>
      <c r="AW75" s="39">
        <f t="shared" si="66"/>
        <v>236.3</v>
      </c>
      <c r="AX75" s="39">
        <f t="shared" si="67"/>
        <v>0</v>
      </c>
      <c r="AY75" s="39">
        <f t="shared" si="68"/>
        <v>0</v>
      </c>
      <c r="AZ75" s="39">
        <f t="shared" si="68"/>
        <v>0</v>
      </c>
      <c r="BA75" s="39">
        <f t="shared" si="68"/>
        <v>65.5</v>
      </c>
      <c r="BB75" s="39">
        <f t="shared" si="56"/>
        <v>631</v>
      </c>
      <c r="BC75" s="39">
        <f t="shared" si="69"/>
        <v>0</v>
      </c>
      <c r="BD75" s="39">
        <f t="shared" si="70"/>
        <v>0</v>
      </c>
      <c r="BE75" s="39">
        <f t="shared" si="70"/>
        <v>0</v>
      </c>
      <c r="BF75" s="39">
        <f t="shared" si="70"/>
        <v>0</v>
      </c>
      <c r="BG75" s="39">
        <f t="shared" si="71"/>
        <v>0</v>
      </c>
      <c r="BH75" s="39">
        <f t="shared" si="36"/>
        <v>0</v>
      </c>
      <c r="BI75" s="39">
        <f t="shared" si="72"/>
        <v>0</v>
      </c>
      <c r="BJ75" s="39">
        <f t="shared" si="73"/>
        <v>0</v>
      </c>
      <c r="BK75" s="39">
        <f t="shared" si="74"/>
        <v>7.1900000000000006E-2</v>
      </c>
      <c r="BL75" s="39">
        <f t="shared" si="75"/>
        <v>8.433333333333333E-2</v>
      </c>
      <c r="BM75" s="39">
        <f t="shared" si="76"/>
        <v>0</v>
      </c>
      <c r="BN75" s="39">
        <f t="shared" si="76"/>
        <v>0</v>
      </c>
      <c r="BO75" s="39">
        <f t="shared" si="76"/>
        <v>0</v>
      </c>
      <c r="BP75" s="39">
        <f t="shared" si="57"/>
        <v>0</v>
      </c>
      <c r="BQ75" s="39">
        <f t="shared" si="77"/>
        <v>0</v>
      </c>
      <c r="BR75" s="39">
        <f t="shared" si="78"/>
        <v>0</v>
      </c>
      <c r="BS75" s="39">
        <f t="shared" si="79"/>
        <v>0</v>
      </c>
      <c r="BT75" s="39">
        <f t="shared" si="80"/>
        <v>0</v>
      </c>
      <c r="BU75" s="39">
        <f t="shared" si="80"/>
        <v>0</v>
      </c>
      <c r="BV75" s="40"/>
      <c r="BW75" s="39">
        <v>4.1166666666666663</v>
      </c>
      <c r="BX75" s="39">
        <f t="shared" si="51"/>
        <v>0.22636666666666666</v>
      </c>
      <c r="BY75" s="39">
        <f t="shared" si="38"/>
        <v>0.47482975893333329</v>
      </c>
      <c r="BZ75" s="39"/>
      <c r="CA75" s="39">
        <f t="shared" si="39"/>
        <v>0.47482975893333329</v>
      </c>
      <c r="CB75" s="39">
        <f t="shared" si="58"/>
        <v>0.30059999999999998</v>
      </c>
      <c r="CC75" s="39">
        <f t="shared" si="53"/>
        <v>0.98458333333333337</v>
      </c>
      <c r="CD75" s="39">
        <f t="shared" si="55"/>
        <v>2.4610405600309564</v>
      </c>
      <c r="CE75" s="39">
        <f t="shared" si="37"/>
        <v>1.2845960965031173</v>
      </c>
      <c r="CF75" s="39">
        <f t="shared" si="40"/>
        <v>5.4699074074074074E-2</v>
      </c>
      <c r="CG75" s="39">
        <f t="shared" si="54"/>
        <v>7.1900000000000006E-2</v>
      </c>
      <c r="CH75" s="39">
        <f t="shared" ref="CH75:CH138" si="83">BJ75</f>
        <v>0</v>
      </c>
      <c r="CI75" s="39">
        <f t="shared" ref="CI75:CI138" si="84">BG75</f>
        <v>0</v>
      </c>
      <c r="CJ75" s="39">
        <v>0.17</v>
      </c>
      <c r="CK75" s="39">
        <f t="shared" si="81"/>
        <v>2.4610405600309564</v>
      </c>
      <c r="CL75" s="39">
        <f t="shared" ref="CL75:CL138" si="85">BU75</f>
        <v>0</v>
      </c>
      <c r="CM75" s="39">
        <f t="shared" si="41"/>
        <v>2.8395499999999996</v>
      </c>
      <c r="CN75" s="39">
        <v>3.2</v>
      </c>
      <c r="CO75" s="39">
        <f t="shared" si="82"/>
        <v>2.4610405600309564</v>
      </c>
      <c r="CP75" s="39">
        <f t="shared" si="59"/>
        <v>3.7554728223408422</v>
      </c>
      <c r="CQ75" s="39">
        <f t="shared" si="35"/>
        <v>1.3672972308221771</v>
      </c>
      <c r="CR75" s="39">
        <v>2.8395499999999996</v>
      </c>
      <c r="CS75" s="39">
        <v>3.6</v>
      </c>
      <c r="CT75" s="6"/>
      <c r="CU75" s="39">
        <f t="shared" si="43"/>
        <v>0.5645382985546189</v>
      </c>
    </row>
    <row r="76" spans="1:99">
      <c r="A76" s="59">
        <v>1568</v>
      </c>
      <c r="B76" s="6"/>
      <c r="C76" s="30">
        <v>608.9</v>
      </c>
      <c r="D76" s="30">
        <v>475.7</v>
      </c>
      <c r="E76" s="30">
        <v>275.8</v>
      </c>
      <c r="F76" s="6"/>
      <c r="G76" s="30">
        <v>19.98</v>
      </c>
      <c r="H76" s="6"/>
      <c r="I76" s="30">
        <v>35.630000000000003</v>
      </c>
      <c r="J76" s="6"/>
      <c r="K76" s="6"/>
      <c r="L76" s="30">
        <v>34.36</v>
      </c>
      <c r="M76" s="6"/>
      <c r="N76" s="30">
        <v>278.39999999999998</v>
      </c>
      <c r="O76" s="6"/>
      <c r="P76" s="6"/>
      <c r="Q76" s="6"/>
      <c r="R76" s="30">
        <v>110</v>
      </c>
      <c r="S76" s="30">
        <v>1962</v>
      </c>
      <c r="T76" s="6"/>
      <c r="U76" s="6"/>
      <c r="V76" s="6"/>
      <c r="W76" s="6"/>
      <c r="X76" s="6"/>
      <c r="Y76" s="6"/>
      <c r="Z76" s="6"/>
      <c r="AA76" s="6"/>
      <c r="AB76" s="30">
        <v>83.6</v>
      </c>
      <c r="AC76" s="30">
        <v>320</v>
      </c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39">
        <f t="shared" si="60"/>
        <v>0.15856666666666666</v>
      </c>
      <c r="AP76" s="40"/>
      <c r="AQ76" s="39">
        <f t="shared" si="50"/>
        <v>0.20296666666666666</v>
      </c>
      <c r="AR76" s="39">
        <f t="shared" si="61"/>
        <v>0.39960000000000001</v>
      </c>
      <c r="AS76" s="39">
        <f t="shared" si="62"/>
        <v>0</v>
      </c>
      <c r="AT76" s="39">
        <f t="shared" si="63"/>
        <v>2.5067717311007143</v>
      </c>
      <c r="AU76" s="39">
        <f t="shared" si="64"/>
        <v>0</v>
      </c>
      <c r="AV76" s="39">
        <f t="shared" si="65"/>
        <v>0.15547511312217194</v>
      </c>
      <c r="AW76" s="39">
        <f t="shared" si="66"/>
        <v>278.39999999999998</v>
      </c>
      <c r="AX76" s="39">
        <f t="shared" si="67"/>
        <v>0</v>
      </c>
      <c r="AY76" s="39">
        <f t="shared" si="68"/>
        <v>0</v>
      </c>
      <c r="AZ76" s="39">
        <f t="shared" si="68"/>
        <v>0</v>
      </c>
      <c r="BA76" s="39">
        <f t="shared" si="68"/>
        <v>110</v>
      </c>
      <c r="BB76" s="39">
        <f t="shared" si="56"/>
        <v>1962</v>
      </c>
      <c r="BC76" s="39">
        <f t="shared" si="69"/>
        <v>0</v>
      </c>
      <c r="BD76" s="39">
        <f t="shared" si="70"/>
        <v>0</v>
      </c>
      <c r="BE76" s="39">
        <f t="shared" si="70"/>
        <v>0</v>
      </c>
      <c r="BF76" s="39">
        <f t="shared" si="70"/>
        <v>0</v>
      </c>
      <c r="BG76" s="39">
        <f t="shared" si="71"/>
        <v>0</v>
      </c>
      <c r="BH76" s="39">
        <f t="shared" si="36"/>
        <v>0</v>
      </c>
      <c r="BI76" s="39">
        <f t="shared" si="72"/>
        <v>0</v>
      </c>
      <c r="BJ76" s="39">
        <f t="shared" si="73"/>
        <v>0</v>
      </c>
      <c r="BK76" s="39">
        <f t="shared" si="74"/>
        <v>8.3599999999999994E-2</v>
      </c>
      <c r="BL76" s="39">
        <f t="shared" si="75"/>
        <v>0.10666666666666667</v>
      </c>
      <c r="BM76" s="39">
        <f t="shared" si="76"/>
        <v>0</v>
      </c>
      <c r="BN76" s="39">
        <f t="shared" si="76"/>
        <v>0</v>
      </c>
      <c r="BO76" s="39">
        <f t="shared" si="76"/>
        <v>0</v>
      </c>
      <c r="BP76" s="39">
        <f t="shared" si="57"/>
        <v>0</v>
      </c>
      <c r="BQ76" s="39">
        <f t="shared" si="77"/>
        <v>0</v>
      </c>
      <c r="BR76" s="39">
        <f t="shared" si="78"/>
        <v>0</v>
      </c>
      <c r="BS76" s="39">
        <f t="shared" si="79"/>
        <v>0</v>
      </c>
      <c r="BT76" s="39">
        <f t="shared" si="80"/>
        <v>0</v>
      </c>
      <c r="BU76" s="39">
        <f t="shared" si="80"/>
        <v>0</v>
      </c>
      <c r="BV76" s="40"/>
      <c r="BW76" s="39">
        <v>4.2233333333333336</v>
      </c>
      <c r="BX76" s="39">
        <f t="shared" si="51"/>
        <v>0.20296666666666666</v>
      </c>
      <c r="BY76" s="39">
        <f t="shared" si="38"/>
        <v>0.44878113573333328</v>
      </c>
      <c r="BZ76" s="39"/>
      <c r="CA76" s="39">
        <f t="shared" si="39"/>
        <v>0.44878113573333328</v>
      </c>
      <c r="CB76" s="39">
        <f t="shared" si="58"/>
        <v>0.39960000000000001</v>
      </c>
      <c r="CC76" s="39">
        <f t="shared" si="53"/>
        <v>1.1599999999999999</v>
      </c>
      <c r="CD76" s="39">
        <f t="shared" si="55"/>
        <v>2.5067717311007143</v>
      </c>
      <c r="CE76" s="39">
        <f t="shared" si="37"/>
        <v>1.287905484774555</v>
      </c>
      <c r="CF76" s="39">
        <f t="shared" si="40"/>
        <v>6.4444444444444443E-2</v>
      </c>
      <c r="CG76" s="39">
        <f t="shared" si="54"/>
        <v>8.3599999999999994E-2</v>
      </c>
      <c r="CH76" s="39">
        <f t="shared" si="83"/>
        <v>0</v>
      </c>
      <c r="CI76" s="39">
        <f t="shared" si="84"/>
        <v>0</v>
      </c>
      <c r="CJ76" s="39">
        <f>AV76</f>
        <v>0.15547511312217194</v>
      </c>
      <c r="CK76" s="39">
        <f t="shared" si="81"/>
        <v>2.5067717311007143</v>
      </c>
      <c r="CL76" s="39">
        <f t="shared" si="85"/>
        <v>0</v>
      </c>
      <c r="CM76" s="39">
        <f t="shared" si="41"/>
        <v>2.8395499999999996</v>
      </c>
      <c r="CN76" s="39">
        <v>3.2</v>
      </c>
      <c r="CO76" s="39">
        <f t="shared" si="82"/>
        <v>2.5067717311007143</v>
      </c>
      <c r="CP76" s="39">
        <f t="shared" si="59"/>
        <v>4.7500051507868353</v>
      </c>
      <c r="CQ76" s="39">
        <f t="shared" ref="CQ76:CQ139" si="86">CP76*CQ$209/CP$209</f>
        <v>1.7293878018304214</v>
      </c>
      <c r="CR76" s="39">
        <v>2.8395499999999996</v>
      </c>
      <c r="CS76" s="39">
        <v>3.6</v>
      </c>
      <c r="CT76" s="6"/>
      <c r="CU76" s="39">
        <f t="shared" si="43"/>
        <v>0.57254995719940349</v>
      </c>
    </row>
    <row r="77" spans="1:99">
      <c r="A77" s="59">
        <v>1569</v>
      </c>
      <c r="B77" s="6"/>
      <c r="C77" s="30">
        <v>531.70000000000005</v>
      </c>
      <c r="D77" s="6"/>
      <c r="E77" s="30">
        <v>277.39999999999998</v>
      </c>
      <c r="F77" s="6"/>
      <c r="G77" s="30">
        <v>16.329999999999998</v>
      </c>
      <c r="H77" s="6"/>
      <c r="I77" s="30">
        <v>38.26</v>
      </c>
      <c r="J77" s="6"/>
      <c r="K77" s="6"/>
      <c r="L77" s="6"/>
      <c r="M77" s="6"/>
      <c r="N77" s="30">
        <v>314.7</v>
      </c>
      <c r="O77" s="6"/>
      <c r="P77" s="6"/>
      <c r="Q77" s="30">
        <v>31.4</v>
      </c>
      <c r="R77" s="30">
        <v>78.599999999999994</v>
      </c>
      <c r="S77" s="6"/>
      <c r="T77" s="6"/>
      <c r="U77" s="6"/>
      <c r="V77" s="6"/>
      <c r="W77" s="6"/>
      <c r="X77" s="6"/>
      <c r="Y77" s="30">
        <v>38.51</v>
      </c>
      <c r="Z77" s="6"/>
      <c r="AA77" s="6"/>
      <c r="AB77" s="30">
        <v>85</v>
      </c>
      <c r="AC77" s="30">
        <v>252</v>
      </c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39">
        <f t="shared" si="60"/>
        <v>0</v>
      </c>
      <c r="AP77" s="40"/>
      <c r="AQ77" s="39">
        <f t="shared" si="50"/>
        <v>0.17723333333333335</v>
      </c>
      <c r="AR77" s="39">
        <f t="shared" si="61"/>
        <v>0.32659999999999995</v>
      </c>
      <c r="AS77" s="39">
        <f t="shared" si="62"/>
        <v>0</v>
      </c>
      <c r="AT77" s="39">
        <f t="shared" si="63"/>
        <v>2.6918070848137332</v>
      </c>
      <c r="AU77" s="39">
        <f t="shared" si="64"/>
        <v>0</v>
      </c>
      <c r="AV77" s="39">
        <f t="shared" si="65"/>
        <v>0</v>
      </c>
      <c r="AW77" s="39">
        <f t="shared" si="66"/>
        <v>314.7</v>
      </c>
      <c r="AX77" s="39">
        <f t="shared" si="67"/>
        <v>0</v>
      </c>
      <c r="AY77" s="39">
        <f t="shared" si="68"/>
        <v>0</v>
      </c>
      <c r="AZ77" s="39">
        <f t="shared" si="68"/>
        <v>31.4</v>
      </c>
      <c r="BA77" s="39">
        <f t="shared" si="68"/>
        <v>78.599999999999994</v>
      </c>
      <c r="BB77" s="39">
        <f t="shared" si="56"/>
        <v>0</v>
      </c>
      <c r="BC77" s="39">
        <f t="shared" si="69"/>
        <v>0</v>
      </c>
      <c r="BD77" s="39">
        <f t="shared" si="70"/>
        <v>0</v>
      </c>
      <c r="BE77" s="39">
        <f t="shared" si="70"/>
        <v>0</v>
      </c>
      <c r="BF77" s="39">
        <f t="shared" si="70"/>
        <v>0</v>
      </c>
      <c r="BG77" s="39">
        <f t="shared" si="71"/>
        <v>0</v>
      </c>
      <c r="BH77" s="39">
        <f t="shared" si="36"/>
        <v>0</v>
      </c>
      <c r="BI77" s="39">
        <f t="shared" si="72"/>
        <v>0</v>
      </c>
      <c r="BJ77" s="39">
        <f t="shared" si="73"/>
        <v>0</v>
      </c>
      <c r="BK77" s="39">
        <f t="shared" si="74"/>
        <v>8.5000000000000006E-2</v>
      </c>
      <c r="BL77" s="39">
        <f t="shared" si="75"/>
        <v>8.4000000000000005E-2</v>
      </c>
      <c r="BM77" s="39">
        <f t="shared" si="76"/>
        <v>0</v>
      </c>
      <c r="BN77" s="39">
        <f t="shared" si="76"/>
        <v>0</v>
      </c>
      <c r="BO77" s="39">
        <f t="shared" si="76"/>
        <v>0</v>
      </c>
      <c r="BP77" s="39">
        <f t="shared" si="57"/>
        <v>0</v>
      </c>
      <c r="BQ77" s="39">
        <f t="shared" si="77"/>
        <v>0</v>
      </c>
      <c r="BR77" s="39">
        <f t="shared" si="78"/>
        <v>0</v>
      </c>
      <c r="BS77" s="39">
        <f t="shared" si="79"/>
        <v>0</v>
      </c>
      <c r="BT77" s="39">
        <f t="shared" si="80"/>
        <v>0</v>
      </c>
      <c r="BU77" s="39">
        <f t="shared" si="80"/>
        <v>0</v>
      </c>
      <c r="BV77" s="40"/>
      <c r="BW77" s="39">
        <v>4.33</v>
      </c>
      <c r="BX77" s="39">
        <f t="shared" si="51"/>
        <v>0.17723333333333335</v>
      </c>
      <c r="BY77" s="39">
        <f t="shared" si="38"/>
        <v>0.4198290338666667</v>
      </c>
      <c r="BZ77" s="39"/>
      <c r="CA77" s="39">
        <f t="shared" si="39"/>
        <v>0.4198290338666667</v>
      </c>
      <c r="CB77" s="39">
        <f t="shared" si="58"/>
        <v>0.32659999999999995</v>
      </c>
      <c r="CC77" s="39">
        <f t="shared" si="53"/>
        <v>1.31125</v>
      </c>
      <c r="CD77" s="39">
        <f t="shared" si="55"/>
        <v>2.6918070848137332</v>
      </c>
      <c r="CE77" s="39">
        <f t="shared" si="37"/>
        <v>1.2912148730459925</v>
      </c>
      <c r="CF77" s="39">
        <f t="shared" si="40"/>
        <v>7.284722222222223E-2</v>
      </c>
      <c r="CG77" s="39">
        <f t="shared" si="54"/>
        <v>8.5000000000000006E-2</v>
      </c>
      <c r="CH77" s="39">
        <f t="shared" si="83"/>
        <v>0</v>
      </c>
      <c r="CI77" s="39">
        <f t="shared" si="84"/>
        <v>0</v>
      </c>
      <c r="CJ77" s="39">
        <v>0.2</v>
      </c>
      <c r="CK77" s="39">
        <f t="shared" si="81"/>
        <v>2.6918070848137332</v>
      </c>
      <c r="CL77" s="39">
        <f t="shared" si="85"/>
        <v>0</v>
      </c>
      <c r="CM77" s="39">
        <f t="shared" si="41"/>
        <v>2.8395499999999996</v>
      </c>
      <c r="CN77" s="39">
        <v>3.2</v>
      </c>
      <c r="CO77" s="39">
        <f t="shared" si="82"/>
        <v>2.6918070848137332</v>
      </c>
      <c r="CP77" s="39">
        <f t="shared" si="59"/>
        <v>3.7406290562446332</v>
      </c>
      <c r="CQ77" s="39">
        <f t="shared" si="86"/>
        <v>1.361892893941457</v>
      </c>
      <c r="CR77" s="39">
        <v>2.8395499999999996</v>
      </c>
      <c r="CS77" s="39">
        <v>3.6</v>
      </c>
      <c r="CT77" s="6"/>
      <c r="CU77" s="39">
        <f t="shared" si="43"/>
        <v>0.58544290628336704</v>
      </c>
    </row>
    <row r="78" spans="1:99">
      <c r="A78" s="59">
        <v>1570</v>
      </c>
      <c r="B78" s="6"/>
      <c r="C78" s="30">
        <v>525.29999999999995</v>
      </c>
      <c r="D78" s="30">
        <v>519.4</v>
      </c>
      <c r="E78" s="30">
        <v>375.4</v>
      </c>
      <c r="F78" s="6"/>
      <c r="G78" s="30">
        <v>19.149999999999999</v>
      </c>
      <c r="H78" s="6"/>
      <c r="I78" s="30">
        <v>40.11</v>
      </c>
      <c r="J78" s="6"/>
      <c r="K78" s="6"/>
      <c r="L78" s="6"/>
      <c r="M78" s="6"/>
      <c r="N78" s="30">
        <v>259.89999999999998</v>
      </c>
      <c r="O78" s="6"/>
      <c r="P78" s="6"/>
      <c r="Q78" s="30">
        <v>22</v>
      </c>
      <c r="R78" s="30">
        <v>78.599999999999994</v>
      </c>
      <c r="S78" s="30">
        <v>1299</v>
      </c>
      <c r="T78" s="6"/>
      <c r="U78" s="6"/>
      <c r="V78" s="6"/>
      <c r="W78" s="6"/>
      <c r="X78" s="6"/>
      <c r="Y78" s="30">
        <v>56.4</v>
      </c>
      <c r="Z78" s="6"/>
      <c r="AA78" s="6"/>
      <c r="AB78" s="30">
        <v>94.4</v>
      </c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39">
        <f t="shared" si="60"/>
        <v>0.17313333333333333</v>
      </c>
      <c r="AP78" s="40"/>
      <c r="AQ78" s="39">
        <f t="shared" si="50"/>
        <v>0.17509999999999998</v>
      </c>
      <c r="AR78" s="39">
        <f t="shared" si="61"/>
        <v>0.38299999999999995</v>
      </c>
      <c r="AS78" s="39">
        <f t="shared" si="62"/>
        <v>0</v>
      </c>
      <c r="AT78" s="39">
        <f t="shared" si="63"/>
        <v>2.8219650332430435</v>
      </c>
      <c r="AU78" s="39">
        <f t="shared" si="64"/>
        <v>0</v>
      </c>
      <c r="AV78" s="39">
        <f t="shared" si="65"/>
        <v>0</v>
      </c>
      <c r="AW78" s="39">
        <f t="shared" si="66"/>
        <v>259.89999999999998</v>
      </c>
      <c r="AX78" s="39">
        <f t="shared" si="67"/>
        <v>0</v>
      </c>
      <c r="AY78" s="39">
        <f t="shared" si="68"/>
        <v>0</v>
      </c>
      <c r="AZ78" s="39">
        <f t="shared" si="68"/>
        <v>22</v>
      </c>
      <c r="BA78" s="39">
        <f t="shared" si="68"/>
        <v>78.599999999999994</v>
      </c>
      <c r="BB78" s="39">
        <f t="shared" si="56"/>
        <v>1299</v>
      </c>
      <c r="BC78" s="39">
        <f t="shared" si="69"/>
        <v>0</v>
      </c>
      <c r="BD78" s="39">
        <f t="shared" si="70"/>
        <v>0</v>
      </c>
      <c r="BE78" s="39">
        <f t="shared" si="70"/>
        <v>0</v>
      </c>
      <c r="BF78" s="39">
        <f t="shared" si="70"/>
        <v>0</v>
      </c>
      <c r="BG78" s="39">
        <f t="shared" si="71"/>
        <v>0</v>
      </c>
      <c r="BH78" s="39">
        <f t="shared" si="36"/>
        <v>0</v>
      </c>
      <c r="BI78" s="39">
        <f t="shared" si="72"/>
        <v>0</v>
      </c>
      <c r="BJ78" s="39">
        <f t="shared" si="73"/>
        <v>0</v>
      </c>
      <c r="BK78" s="39">
        <f t="shared" si="74"/>
        <v>9.4400000000000012E-2</v>
      </c>
      <c r="BL78" s="39">
        <f t="shared" si="75"/>
        <v>0</v>
      </c>
      <c r="BM78" s="39">
        <f t="shared" si="76"/>
        <v>0</v>
      </c>
      <c r="BN78" s="39">
        <f t="shared" si="76"/>
        <v>0</v>
      </c>
      <c r="BO78" s="39">
        <f t="shared" si="76"/>
        <v>0</v>
      </c>
      <c r="BP78" s="39">
        <f t="shared" si="57"/>
        <v>0</v>
      </c>
      <c r="BQ78" s="39">
        <f t="shared" si="77"/>
        <v>0</v>
      </c>
      <c r="BR78" s="39">
        <f t="shared" si="78"/>
        <v>0</v>
      </c>
      <c r="BS78" s="39">
        <f t="shared" si="79"/>
        <v>0</v>
      </c>
      <c r="BT78" s="39">
        <f t="shared" si="80"/>
        <v>0</v>
      </c>
      <c r="BU78" s="39">
        <f t="shared" si="80"/>
        <v>0</v>
      </c>
      <c r="BV78" s="40"/>
      <c r="BW78" s="39">
        <v>4.4366666666666665</v>
      </c>
      <c r="BX78" s="39">
        <f t="shared" si="51"/>
        <v>0.17509999999999998</v>
      </c>
      <c r="BY78" s="39">
        <f t="shared" si="38"/>
        <v>0.42024354479999998</v>
      </c>
      <c r="BZ78" s="39"/>
      <c r="CA78" s="39">
        <f t="shared" si="39"/>
        <v>0.42024354479999998</v>
      </c>
      <c r="CB78" s="39">
        <f t="shared" si="58"/>
        <v>0.38299999999999995</v>
      </c>
      <c r="CC78" s="39">
        <f t="shared" si="53"/>
        <v>1.0829166666666665</v>
      </c>
      <c r="CD78" s="39">
        <f t="shared" si="55"/>
        <v>2.8219650332430435</v>
      </c>
      <c r="CE78" s="39">
        <f t="shared" si="37"/>
        <v>1.2945242613174301</v>
      </c>
      <c r="CF78" s="39">
        <f t="shared" si="40"/>
        <v>6.0162037037037028E-2</v>
      </c>
      <c r="CG78" s="39">
        <f t="shared" si="54"/>
        <v>9.4400000000000012E-2</v>
      </c>
      <c r="CH78" s="39">
        <f t="shared" si="83"/>
        <v>0</v>
      </c>
      <c r="CI78" s="39">
        <f t="shared" si="84"/>
        <v>0</v>
      </c>
      <c r="CJ78" s="39">
        <v>0.2</v>
      </c>
      <c r="CK78" s="39">
        <f t="shared" si="81"/>
        <v>2.8219650332430435</v>
      </c>
      <c r="CL78" s="39">
        <f t="shared" si="85"/>
        <v>0</v>
      </c>
      <c r="CM78" s="39">
        <f t="shared" si="41"/>
        <v>2.8395499999999996</v>
      </c>
      <c r="CN78" s="39">
        <v>3.2</v>
      </c>
      <c r="CO78" s="39">
        <f t="shared" si="82"/>
        <v>2.8219650332430435</v>
      </c>
      <c r="CP78" s="39">
        <v>3.8</v>
      </c>
      <c r="CQ78" s="39">
        <f t="shared" si="86"/>
        <v>1.383508741220419</v>
      </c>
      <c r="CR78" s="39">
        <v>2.8395499999999996</v>
      </c>
      <c r="CS78" s="39">
        <v>3.6</v>
      </c>
      <c r="CT78" s="6"/>
      <c r="CU78" s="39">
        <f t="shared" si="43"/>
        <v>0.58009894202473411</v>
      </c>
    </row>
    <row r="79" spans="1:99">
      <c r="A79" s="59">
        <v>1571</v>
      </c>
      <c r="B79" s="6"/>
      <c r="C79" s="30">
        <v>702.1</v>
      </c>
      <c r="D79" s="30">
        <v>640.79999999999995</v>
      </c>
      <c r="E79" s="30">
        <v>517.20000000000005</v>
      </c>
      <c r="F79" s="6"/>
      <c r="G79" s="30">
        <v>24.4</v>
      </c>
      <c r="H79" s="6"/>
      <c r="I79" s="30">
        <v>41.5</v>
      </c>
      <c r="J79" s="6"/>
      <c r="K79" s="6"/>
      <c r="L79" s="30">
        <v>58.72</v>
      </c>
      <c r="M79" s="6"/>
      <c r="N79" s="6"/>
      <c r="O79" s="6"/>
      <c r="P79" s="6"/>
      <c r="Q79" s="30">
        <v>18.8</v>
      </c>
      <c r="R79" s="6"/>
      <c r="S79" s="30">
        <v>822</v>
      </c>
      <c r="T79" s="6"/>
      <c r="U79" s="6"/>
      <c r="V79" s="6"/>
      <c r="W79" s="6"/>
      <c r="X79" s="6"/>
      <c r="Y79" s="30">
        <v>46.98</v>
      </c>
      <c r="Z79" s="6"/>
      <c r="AA79" s="6"/>
      <c r="AB79" s="30">
        <v>90.9</v>
      </c>
      <c r="AC79" s="30">
        <v>262</v>
      </c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39">
        <f t="shared" si="60"/>
        <v>0.21359999999999998</v>
      </c>
      <c r="AP79" s="40"/>
      <c r="AQ79" s="39">
        <f t="shared" si="50"/>
        <v>0.23403333333333334</v>
      </c>
      <c r="AR79" s="39">
        <f t="shared" si="61"/>
        <v>0.48799999999999999</v>
      </c>
      <c r="AS79" s="39">
        <f t="shared" si="62"/>
        <v>0</v>
      </c>
      <c r="AT79" s="39">
        <f t="shared" si="63"/>
        <v>2.9197593836845255</v>
      </c>
      <c r="AU79" s="39">
        <f t="shared" si="64"/>
        <v>0</v>
      </c>
      <c r="AV79" s="39">
        <f t="shared" si="65"/>
        <v>0.26570135746606333</v>
      </c>
      <c r="AW79" s="39">
        <f t="shared" si="66"/>
        <v>0</v>
      </c>
      <c r="AX79" s="39">
        <f t="shared" si="67"/>
        <v>0</v>
      </c>
      <c r="AY79" s="39">
        <f t="shared" si="68"/>
        <v>0</v>
      </c>
      <c r="AZ79" s="39">
        <f t="shared" si="68"/>
        <v>18.8</v>
      </c>
      <c r="BA79" s="39">
        <f t="shared" si="68"/>
        <v>0</v>
      </c>
      <c r="BB79" s="39">
        <f t="shared" si="56"/>
        <v>822</v>
      </c>
      <c r="BC79" s="39">
        <f t="shared" si="69"/>
        <v>0</v>
      </c>
      <c r="BD79" s="39">
        <f t="shared" si="70"/>
        <v>0</v>
      </c>
      <c r="BE79" s="39">
        <f t="shared" si="70"/>
        <v>0</v>
      </c>
      <c r="BF79" s="39">
        <f t="shared" si="70"/>
        <v>0</v>
      </c>
      <c r="BG79" s="39">
        <f t="shared" si="71"/>
        <v>0</v>
      </c>
      <c r="BH79" s="39">
        <f t="shared" si="36"/>
        <v>0</v>
      </c>
      <c r="BI79" s="39">
        <f t="shared" si="72"/>
        <v>0</v>
      </c>
      <c r="BJ79" s="39">
        <f t="shared" si="73"/>
        <v>0</v>
      </c>
      <c r="BK79" s="39">
        <f t="shared" si="74"/>
        <v>9.0900000000000009E-2</v>
      </c>
      <c r="BL79" s="39">
        <f t="shared" si="75"/>
        <v>8.7333333333333332E-2</v>
      </c>
      <c r="BM79" s="39">
        <f t="shared" si="76"/>
        <v>0</v>
      </c>
      <c r="BN79" s="39">
        <f t="shared" si="76"/>
        <v>0</v>
      </c>
      <c r="BO79" s="39">
        <f t="shared" si="76"/>
        <v>0</v>
      </c>
      <c r="BP79" s="39">
        <f t="shared" si="57"/>
        <v>0</v>
      </c>
      <c r="BQ79" s="39">
        <f t="shared" si="77"/>
        <v>0</v>
      </c>
      <c r="BR79" s="39">
        <f t="shared" si="78"/>
        <v>0</v>
      </c>
      <c r="BS79" s="39">
        <f t="shared" si="79"/>
        <v>0</v>
      </c>
      <c r="BT79" s="39">
        <f t="shared" si="80"/>
        <v>0</v>
      </c>
      <c r="BU79" s="39">
        <f t="shared" si="80"/>
        <v>0</v>
      </c>
      <c r="BV79" s="40"/>
      <c r="BW79" s="39">
        <v>4.543333333333333</v>
      </c>
      <c r="BX79" s="39">
        <f t="shared" si="51"/>
        <v>0.23403333333333334</v>
      </c>
      <c r="BY79" s="39">
        <f t="shared" si="38"/>
        <v>0.49664624026666665</v>
      </c>
      <c r="BZ79" s="39"/>
      <c r="CA79" s="39">
        <f t="shared" si="39"/>
        <v>0.49664624026666665</v>
      </c>
      <c r="CB79" s="39">
        <f t="shared" si="58"/>
        <v>0.48799999999999999</v>
      </c>
      <c r="CC79" s="39">
        <v>0.9</v>
      </c>
      <c r="CD79" s="39">
        <f t="shared" si="55"/>
        <v>2.9197593836845255</v>
      </c>
      <c r="CE79" s="39">
        <f t="shared" si="37"/>
        <v>1.2978336495888678</v>
      </c>
      <c r="CF79" s="39">
        <f t="shared" si="40"/>
        <v>0.05</v>
      </c>
      <c r="CG79" s="39">
        <f t="shared" si="54"/>
        <v>9.0900000000000009E-2</v>
      </c>
      <c r="CH79" s="39">
        <f t="shared" si="83"/>
        <v>0</v>
      </c>
      <c r="CI79" s="39">
        <f t="shared" si="84"/>
        <v>0</v>
      </c>
      <c r="CJ79" s="39">
        <f>AV79</f>
        <v>0.26570135746606333</v>
      </c>
      <c r="CK79" s="39">
        <f t="shared" si="81"/>
        <v>2.9197593836845255</v>
      </c>
      <c r="CL79" s="39">
        <f t="shared" si="85"/>
        <v>0</v>
      </c>
      <c r="CM79" s="39">
        <f t="shared" si="41"/>
        <v>2.6435499999999994</v>
      </c>
      <c r="CN79" s="39">
        <v>3.2</v>
      </c>
      <c r="CO79" s="39">
        <f t="shared" si="82"/>
        <v>2.9197593836845255</v>
      </c>
      <c r="CP79" s="39">
        <f t="shared" ref="CP79:CP90" si="87">1000*((AC79/13.5)/(4*162))/7.701</f>
        <v>3.8890667172067217</v>
      </c>
      <c r="CQ79" s="39">
        <f t="shared" si="86"/>
        <v>1.4159362627486576</v>
      </c>
      <c r="CR79" s="39">
        <v>2.6435499999999994</v>
      </c>
      <c r="CS79" s="39">
        <v>3.6</v>
      </c>
      <c r="CT79" s="6"/>
      <c r="CU79" s="39">
        <f t="shared" si="43"/>
        <v>0.64298886777793707</v>
      </c>
    </row>
    <row r="80" spans="1:99">
      <c r="A80" s="59">
        <v>1572</v>
      </c>
      <c r="B80" s="6"/>
      <c r="C80" s="6"/>
      <c r="D80" s="30">
        <v>746.9</v>
      </c>
      <c r="E80" s="30">
        <v>464.9</v>
      </c>
      <c r="F80" s="6"/>
      <c r="G80" s="6"/>
      <c r="H80" s="6"/>
      <c r="I80" s="30">
        <v>32.090000000000003</v>
      </c>
      <c r="J80" s="6"/>
      <c r="K80" s="6"/>
      <c r="L80" s="30">
        <v>62.24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30">
        <v>264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39">
        <f t="shared" si="60"/>
        <v>0.24896666666666667</v>
      </c>
      <c r="AP80" s="40"/>
      <c r="AQ80" s="40"/>
      <c r="AR80" s="39">
        <f t="shared" si="61"/>
        <v>0</v>
      </c>
      <c r="AS80" s="39">
        <f t="shared" si="62"/>
        <v>0</v>
      </c>
      <c r="AT80" s="39">
        <f t="shared" si="63"/>
        <v>2.2577127378900346</v>
      </c>
      <c r="AU80" s="39">
        <f t="shared" si="64"/>
        <v>0</v>
      </c>
      <c r="AV80" s="39">
        <f t="shared" si="65"/>
        <v>0.28162895927601811</v>
      </c>
      <c r="AW80" s="39">
        <f t="shared" si="66"/>
        <v>0</v>
      </c>
      <c r="AX80" s="39">
        <f t="shared" si="67"/>
        <v>0</v>
      </c>
      <c r="AY80" s="39">
        <f t="shared" si="68"/>
        <v>0</v>
      </c>
      <c r="AZ80" s="39">
        <f t="shared" si="68"/>
        <v>0</v>
      </c>
      <c r="BA80" s="39">
        <f t="shared" si="68"/>
        <v>0</v>
      </c>
      <c r="BB80" s="39">
        <f t="shared" si="56"/>
        <v>0</v>
      </c>
      <c r="BC80" s="39">
        <f t="shared" si="69"/>
        <v>0</v>
      </c>
      <c r="BD80" s="39">
        <f t="shared" si="70"/>
        <v>0</v>
      </c>
      <c r="BE80" s="39">
        <f t="shared" si="70"/>
        <v>0</v>
      </c>
      <c r="BF80" s="39">
        <f t="shared" si="70"/>
        <v>0</v>
      </c>
      <c r="BG80" s="39">
        <f t="shared" si="71"/>
        <v>0</v>
      </c>
      <c r="BH80" s="39">
        <f t="shared" si="36"/>
        <v>0</v>
      </c>
      <c r="BI80" s="39">
        <f t="shared" si="72"/>
        <v>0</v>
      </c>
      <c r="BJ80" s="39">
        <f t="shared" si="73"/>
        <v>0</v>
      </c>
      <c r="BK80" s="39">
        <f t="shared" si="74"/>
        <v>0</v>
      </c>
      <c r="BL80" s="39">
        <f t="shared" si="75"/>
        <v>8.7999999999999995E-2</v>
      </c>
      <c r="BM80" s="39">
        <f t="shared" si="76"/>
        <v>0</v>
      </c>
      <c r="BN80" s="39">
        <f t="shared" si="76"/>
        <v>0</v>
      </c>
      <c r="BO80" s="39">
        <f t="shared" si="76"/>
        <v>0</v>
      </c>
      <c r="BP80" s="39">
        <f t="shared" si="57"/>
        <v>0</v>
      </c>
      <c r="BQ80" s="39">
        <f t="shared" si="77"/>
        <v>0</v>
      </c>
      <c r="BR80" s="39">
        <f t="shared" si="78"/>
        <v>0</v>
      </c>
      <c r="BS80" s="39">
        <f t="shared" si="79"/>
        <v>0</v>
      </c>
      <c r="BT80" s="39">
        <f t="shared" si="80"/>
        <v>0</v>
      </c>
      <c r="BU80" s="39">
        <f t="shared" si="80"/>
        <v>0</v>
      </c>
      <c r="BV80" s="40"/>
      <c r="BW80" s="39">
        <v>4.6500000000000004</v>
      </c>
      <c r="BX80" s="39">
        <v>0.24</v>
      </c>
      <c r="BY80" s="39">
        <f t="shared" si="38"/>
        <v>0.50713997</v>
      </c>
      <c r="BZ80" s="39"/>
      <c r="CA80" s="39">
        <f t="shared" si="39"/>
        <v>0.50713997</v>
      </c>
      <c r="CB80" s="39">
        <v>0.42</v>
      </c>
      <c r="CC80" s="39">
        <v>0.9</v>
      </c>
      <c r="CD80" s="39">
        <f t="shared" si="55"/>
        <v>2.2577127378900346</v>
      </c>
      <c r="CE80" s="39">
        <f t="shared" si="37"/>
        <v>1.3011430378603055</v>
      </c>
      <c r="CF80" s="39">
        <f t="shared" si="40"/>
        <v>0.05</v>
      </c>
      <c r="CG80" s="39">
        <v>0.08</v>
      </c>
      <c r="CH80" s="39">
        <f t="shared" si="83"/>
        <v>0</v>
      </c>
      <c r="CI80" s="39">
        <f t="shared" si="84"/>
        <v>0</v>
      </c>
      <c r="CJ80" s="39">
        <f>AV80</f>
        <v>0.28162895927601811</v>
      </c>
      <c r="CK80" s="39">
        <f t="shared" si="81"/>
        <v>2.2577127378900346</v>
      </c>
      <c r="CL80" s="39">
        <f t="shared" si="85"/>
        <v>0</v>
      </c>
      <c r="CM80" s="39">
        <f t="shared" si="41"/>
        <v>2.6435499999999994</v>
      </c>
      <c r="CN80" s="39">
        <v>3.2</v>
      </c>
      <c r="CO80" s="39">
        <f t="shared" si="82"/>
        <v>2.2577127378900346</v>
      </c>
      <c r="CP80" s="39">
        <f t="shared" si="87"/>
        <v>3.9187542493991399</v>
      </c>
      <c r="CQ80" s="39">
        <f t="shared" si="86"/>
        <v>1.4267449365100981</v>
      </c>
      <c r="CR80" s="39">
        <v>2.6435499999999994</v>
      </c>
      <c r="CS80" s="39">
        <v>3.6</v>
      </c>
      <c r="CT80" s="6"/>
      <c r="CU80" s="39">
        <f t="shared" si="43"/>
        <v>0.62950269884953891</v>
      </c>
    </row>
    <row r="81" spans="1:99">
      <c r="A81" s="59">
        <v>1573</v>
      </c>
      <c r="B81" s="6"/>
      <c r="C81" s="30">
        <v>735.2</v>
      </c>
      <c r="D81" s="30">
        <v>513.5</v>
      </c>
      <c r="E81" s="30">
        <v>405.4</v>
      </c>
      <c r="F81" s="6"/>
      <c r="G81" s="30">
        <v>18.87</v>
      </c>
      <c r="H81" s="6"/>
      <c r="I81" s="30">
        <v>42.73</v>
      </c>
      <c r="J81" s="6"/>
      <c r="K81" s="6"/>
      <c r="L81" s="6"/>
      <c r="M81" s="6"/>
      <c r="N81" s="30">
        <v>194.4</v>
      </c>
      <c r="O81" s="6"/>
      <c r="P81" s="6"/>
      <c r="Q81" s="6"/>
      <c r="R81" s="30">
        <v>77.7</v>
      </c>
      <c r="S81" s="30">
        <v>260</v>
      </c>
      <c r="T81" s="30">
        <v>20.03</v>
      </c>
      <c r="U81" s="6"/>
      <c r="V81" s="6"/>
      <c r="W81" s="6"/>
      <c r="X81" s="6"/>
      <c r="Y81" s="30">
        <v>46.29</v>
      </c>
      <c r="Z81" s="6"/>
      <c r="AA81" s="6"/>
      <c r="AB81" s="30">
        <v>70</v>
      </c>
      <c r="AC81" s="30">
        <v>346</v>
      </c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39">
        <f t="shared" si="60"/>
        <v>0.17116666666666666</v>
      </c>
      <c r="AP81" s="40"/>
      <c r="AQ81" s="39">
        <f>C81/3000</f>
        <v>0.24506666666666668</v>
      </c>
      <c r="AR81" s="39">
        <f t="shared" si="61"/>
        <v>0.37740000000000001</v>
      </c>
      <c r="AS81" s="39">
        <f t="shared" si="62"/>
        <v>0</v>
      </c>
      <c r="AT81" s="39">
        <f t="shared" si="63"/>
        <v>3.0062968304780666</v>
      </c>
      <c r="AU81" s="39">
        <f t="shared" si="64"/>
        <v>0</v>
      </c>
      <c r="AV81" s="39">
        <f t="shared" si="65"/>
        <v>0</v>
      </c>
      <c r="AW81" s="39">
        <f t="shared" si="66"/>
        <v>194.4</v>
      </c>
      <c r="AX81" s="39">
        <f t="shared" si="67"/>
        <v>0</v>
      </c>
      <c r="AY81" s="39">
        <f t="shared" si="68"/>
        <v>0</v>
      </c>
      <c r="AZ81" s="39">
        <f t="shared" si="68"/>
        <v>0</v>
      </c>
      <c r="BA81" s="39">
        <f t="shared" si="68"/>
        <v>77.7</v>
      </c>
      <c r="BB81" s="39">
        <f t="shared" si="56"/>
        <v>260</v>
      </c>
      <c r="BC81" s="39">
        <f t="shared" si="69"/>
        <v>40.06</v>
      </c>
      <c r="BD81" s="39">
        <f t="shared" si="70"/>
        <v>0</v>
      </c>
      <c r="BE81" s="39">
        <f t="shared" si="70"/>
        <v>0</v>
      </c>
      <c r="BF81" s="39">
        <f t="shared" si="70"/>
        <v>0</v>
      </c>
      <c r="BG81" s="39">
        <f t="shared" si="71"/>
        <v>0</v>
      </c>
      <c r="BH81" s="39">
        <f t="shared" si="36"/>
        <v>3.442780337941628</v>
      </c>
      <c r="BI81" s="39">
        <f t="shared" si="72"/>
        <v>0</v>
      </c>
      <c r="BJ81" s="39">
        <f t="shared" si="73"/>
        <v>0</v>
      </c>
      <c r="BK81" s="39">
        <f t="shared" si="74"/>
        <v>7.0000000000000007E-2</v>
      </c>
      <c r="BL81" s="39">
        <f t="shared" si="75"/>
        <v>0.11533333333333333</v>
      </c>
      <c r="BM81" s="39">
        <f t="shared" si="76"/>
        <v>0</v>
      </c>
      <c r="BN81" s="39">
        <f t="shared" si="76"/>
        <v>0</v>
      </c>
      <c r="BO81" s="39">
        <f t="shared" si="76"/>
        <v>0</v>
      </c>
      <c r="BP81" s="39">
        <f t="shared" si="57"/>
        <v>0</v>
      </c>
      <c r="BQ81" s="39">
        <f t="shared" si="77"/>
        <v>0</v>
      </c>
      <c r="BR81" s="39">
        <f t="shared" si="78"/>
        <v>0</v>
      </c>
      <c r="BS81" s="39">
        <f t="shared" si="79"/>
        <v>0</v>
      </c>
      <c r="BT81" s="39">
        <f t="shared" si="80"/>
        <v>0</v>
      </c>
      <c r="BU81" s="39">
        <f t="shared" si="80"/>
        <v>0</v>
      </c>
      <c r="BV81" s="40"/>
      <c r="BW81" s="39">
        <v>4.7566666666666668</v>
      </c>
      <c r="BX81" s="39">
        <f>AQ81</f>
        <v>0.24506666666666668</v>
      </c>
      <c r="BY81" s="39">
        <f t="shared" si="38"/>
        <v>0.51651378653333346</v>
      </c>
      <c r="BZ81" s="39"/>
      <c r="CA81" s="39">
        <f t="shared" si="39"/>
        <v>0.51651378653333346</v>
      </c>
      <c r="CB81" s="39">
        <f>AR81</f>
        <v>0.37740000000000001</v>
      </c>
      <c r="CC81" s="39">
        <f t="shared" ref="CC81:CC86" si="88">AW81/240</f>
        <v>0.81</v>
      </c>
      <c r="CD81" s="39">
        <f t="shared" si="55"/>
        <v>3.0062968304780666</v>
      </c>
      <c r="CE81" s="39">
        <f t="shared" si="37"/>
        <v>1.3044524261317429</v>
      </c>
      <c r="CF81" s="39">
        <f t="shared" si="40"/>
        <v>4.5000000000000005E-2</v>
      </c>
      <c r="CG81" s="39">
        <f t="shared" ref="CG81:CG113" si="89">BK81</f>
        <v>7.0000000000000007E-2</v>
      </c>
      <c r="CH81" s="39">
        <f t="shared" si="83"/>
        <v>0</v>
      </c>
      <c r="CI81" s="39">
        <f t="shared" si="84"/>
        <v>0</v>
      </c>
      <c r="CJ81" s="39">
        <v>0.24</v>
      </c>
      <c r="CK81" s="39">
        <f t="shared" si="81"/>
        <v>3.0062968304780666</v>
      </c>
      <c r="CL81" s="39">
        <f t="shared" si="85"/>
        <v>0</v>
      </c>
      <c r="CM81" s="39">
        <f t="shared" si="41"/>
        <v>2.6435499999999994</v>
      </c>
      <c r="CN81" s="39">
        <f>BH81</f>
        <v>3.442780337941628</v>
      </c>
      <c r="CO81" s="39">
        <f t="shared" si="82"/>
        <v>3.0062968304780666</v>
      </c>
      <c r="CP81" s="39">
        <f t="shared" si="87"/>
        <v>5.1359430692882659</v>
      </c>
      <c r="CQ81" s="39">
        <f t="shared" si="86"/>
        <v>1.8699005607291435</v>
      </c>
      <c r="CR81" s="39">
        <v>2.6435499999999994</v>
      </c>
      <c r="CS81" s="39">
        <v>3.6</v>
      </c>
      <c r="CT81" s="6"/>
      <c r="CU81" s="39">
        <f t="shared" si="43"/>
        <v>0.62407505176702616</v>
      </c>
    </row>
    <row r="82" spans="1:99">
      <c r="A82" s="59">
        <v>1574</v>
      </c>
      <c r="B82" s="6"/>
      <c r="C82" s="30">
        <v>688</v>
      </c>
      <c r="D82" s="30">
        <v>587.4</v>
      </c>
      <c r="E82" s="30">
        <v>303.10000000000002</v>
      </c>
      <c r="F82" s="6"/>
      <c r="G82" s="30">
        <v>25.51</v>
      </c>
      <c r="H82" s="6"/>
      <c r="I82" s="30">
        <v>57.97</v>
      </c>
      <c r="J82" s="6"/>
      <c r="K82" s="6"/>
      <c r="L82" s="6"/>
      <c r="M82" s="6"/>
      <c r="N82" s="30">
        <v>228</v>
      </c>
      <c r="O82" s="6"/>
      <c r="P82" s="6"/>
      <c r="Q82" s="6"/>
      <c r="R82" s="6"/>
      <c r="S82" s="6"/>
      <c r="T82" s="30">
        <v>18.55</v>
      </c>
      <c r="U82" s="6"/>
      <c r="V82" s="6"/>
      <c r="W82" s="6"/>
      <c r="X82" s="6"/>
      <c r="Y82" s="30">
        <v>53.99</v>
      </c>
      <c r="Z82" s="6"/>
      <c r="AA82" s="6"/>
      <c r="AB82" s="30">
        <v>65.599999999999994</v>
      </c>
      <c r="AC82" s="30">
        <v>340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39">
        <f t="shared" si="60"/>
        <v>0.1958</v>
      </c>
      <c r="AP82" s="40"/>
      <c r="AQ82" s="39">
        <f>C82/3000</f>
        <v>0.22933333333333333</v>
      </c>
      <c r="AR82" s="39">
        <f t="shared" si="61"/>
        <v>0.51019999999999999</v>
      </c>
      <c r="AS82" s="39">
        <f t="shared" si="62"/>
        <v>0</v>
      </c>
      <c r="AT82" s="39">
        <f t="shared" si="63"/>
        <v>4.0785169029443837</v>
      </c>
      <c r="AU82" s="39">
        <f t="shared" si="64"/>
        <v>0</v>
      </c>
      <c r="AV82" s="39">
        <f t="shared" si="65"/>
        <v>0</v>
      </c>
      <c r="AW82" s="39">
        <f t="shared" si="66"/>
        <v>228</v>
      </c>
      <c r="AX82" s="39">
        <f t="shared" si="67"/>
        <v>0</v>
      </c>
      <c r="AY82" s="39">
        <f t="shared" si="68"/>
        <v>0</v>
      </c>
      <c r="AZ82" s="39">
        <f t="shared" si="68"/>
        <v>0</v>
      </c>
      <c r="BA82" s="39">
        <f t="shared" si="68"/>
        <v>0</v>
      </c>
      <c r="BB82" s="39">
        <f t="shared" si="56"/>
        <v>0</v>
      </c>
      <c r="BC82" s="39">
        <f t="shared" si="69"/>
        <v>37.1</v>
      </c>
      <c r="BD82" s="39">
        <f t="shared" si="70"/>
        <v>0</v>
      </c>
      <c r="BE82" s="39">
        <f t="shared" si="70"/>
        <v>0</v>
      </c>
      <c r="BF82" s="39">
        <f t="shared" si="70"/>
        <v>0</v>
      </c>
      <c r="BG82" s="39">
        <f t="shared" si="71"/>
        <v>0</v>
      </c>
      <c r="BH82" s="39">
        <f t="shared" si="36"/>
        <v>3.4821428571428572</v>
      </c>
      <c r="BI82" s="39">
        <f t="shared" si="72"/>
        <v>0</v>
      </c>
      <c r="BJ82" s="39">
        <f t="shared" si="73"/>
        <v>0</v>
      </c>
      <c r="BK82" s="39">
        <f t="shared" si="74"/>
        <v>6.5599999999999992E-2</v>
      </c>
      <c r="BL82" s="39">
        <f t="shared" si="75"/>
        <v>0.11333333333333333</v>
      </c>
      <c r="BM82" s="39">
        <f t="shared" si="76"/>
        <v>0</v>
      </c>
      <c r="BN82" s="39">
        <f t="shared" si="76"/>
        <v>0</v>
      </c>
      <c r="BO82" s="39">
        <f t="shared" si="76"/>
        <v>0</v>
      </c>
      <c r="BP82" s="39">
        <f t="shared" si="57"/>
        <v>0</v>
      </c>
      <c r="BQ82" s="39">
        <f t="shared" si="77"/>
        <v>0</v>
      </c>
      <c r="BR82" s="39">
        <f t="shared" si="78"/>
        <v>0</v>
      </c>
      <c r="BS82" s="39">
        <f t="shared" si="79"/>
        <v>0</v>
      </c>
      <c r="BT82" s="39">
        <f t="shared" si="80"/>
        <v>0</v>
      </c>
      <c r="BU82" s="39">
        <f t="shared" si="80"/>
        <v>0</v>
      </c>
      <c r="BV82" s="40"/>
      <c r="BW82" s="39">
        <v>4.8633333333333333</v>
      </c>
      <c r="BX82" s="39">
        <f>AQ82</f>
        <v>0.22933333333333333</v>
      </c>
      <c r="BY82" s="39">
        <f t="shared" si="38"/>
        <v>0.50000516466666667</v>
      </c>
      <c r="BZ82" s="39"/>
      <c r="CA82" s="39">
        <f t="shared" si="39"/>
        <v>0.50000516466666667</v>
      </c>
      <c r="CB82" s="39">
        <f>AR82</f>
        <v>0.51019999999999999</v>
      </c>
      <c r="CC82" s="39">
        <f t="shared" si="88"/>
        <v>0.95</v>
      </c>
      <c r="CD82" s="39">
        <f t="shared" si="55"/>
        <v>4.0785169029443837</v>
      </c>
      <c r="CE82" s="39">
        <f t="shared" si="37"/>
        <v>1.3077618144031806</v>
      </c>
      <c r="CF82" s="39">
        <f t="shared" si="40"/>
        <v>5.2777777777777778E-2</v>
      </c>
      <c r="CG82" s="39">
        <f t="shared" si="89"/>
        <v>6.5599999999999992E-2</v>
      </c>
      <c r="CH82" s="39">
        <f t="shared" si="83"/>
        <v>0</v>
      </c>
      <c r="CI82" s="39">
        <f t="shared" si="84"/>
        <v>0</v>
      </c>
      <c r="CJ82" s="39">
        <v>0.24</v>
      </c>
      <c r="CK82" s="39">
        <f t="shared" si="81"/>
        <v>4.0785169029443837</v>
      </c>
      <c r="CL82" s="39">
        <f t="shared" si="85"/>
        <v>0</v>
      </c>
      <c r="CM82" s="39">
        <f t="shared" si="41"/>
        <v>2.8323749999999994</v>
      </c>
      <c r="CN82" s="39">
        <f>BH82</f>
        <v>3.4821428571428572</v>
      </c>
      <c r="CO82" s="39">
        <f t="shared" si="82"/>
        <v>4.0785169029443837</v>
      </c>
      <c r="CP82" s="39">
        <f t="shared" si="87"/>
        <v>5.0468804727110133</v>
      </c>
      <c r="CQ82" s="39">
        <f t="shared" si="86"/>
        <v>1.8374745394448229</v>
      </c>
      <c r="CR82" s="39">
        <v>2.8323749999999994</v>
      </c>
      <c r="CS82" s="39">
        <v>3.6</v>
      </c>
      <c r="CT82" s="6"/>
      <c r="CU82" s="39">
        <f t="shared" si="43"/>
        <v>0.67266580509379115</v>
      </c>
    </row>
    <row r="83" spans="1:99">
      <c r="A83" s="59">
        <v>1575</v>
      </c>
      <c r="B83" s="6"/>
      <c r="C83" s="6"/>
      <c r="D83" s="30">
        <v>385.7</v>
      </c>
      <c r="E83" s="30">
        <v>349.1</v>
      </c>
      <c r="F83" s="6"/>
      <c r="G83" s="30">
        <v>12.58</v>
      </c>
      <c r="H83" s="6"/>
      <c r="I83" s="30">
        <v>34.76</v>
      </c>
      <c r="J83" s="6"/>
      <c r="K83" s="6"/>
      <c r="L83" s="30">
        <v>45.84</v>
      </c>
      <c r="M83" s="6"/>
      <c r="N83" s="30">
        <v>244.8</v>
      </c>
      <c r="O83" s="6"/>
      <c r="P83" s="6"/>
      <c r="Q83" s="6"/>
      <c r="R83" s="6"/>
      <c r="S83" s="6"/>
      <c r="T83" s="30">
        <v>11.46</v>
      </c>
      <c r="U83" s="6"/>
      <c r="V83" s="6"/>
      <c r="W83" s="6"/>
      <c r="X83" s="6"/>
      <c r="Y83" s="6"/>
      <c r="Z83" s="6"/>
      <c r="AA83" s="6"/>
      <c r="AB83" s="30">
        <v>22.9</v>
      </c>
      <c r="AC83" s="30">
        <v>351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39">
        <f t="shared" si="60"/>
        <v>0.12856666666666666</v>
      </c>
      <c r="AP83" s="40"/>
      <c r="AQ83" s="40"/>
      <c r="AR83" s="39">
        <f t="shared" si="61"/>
        <v>0.25159999999999999</v>
      </c>
      <c r="AS83" s="39">
        <f t="shared" si="62"/>
        <v>0</v>
      </c>
      <c r="AT83" s="39">
        <f t="shared" si="63"/>
        <v>2.4455623175150385</v>
      </c>
      <c r="AU83" s="39">
        <f t="shared" si="64"/>
        <v>0</v>
      </c>
      <c r="AV83" s="39">
        <f t="shared" si="65"/>
        <v>0.20742081447963803</v>
      </c>
      <c r="AW83" s="39">
        <f t="shared" si="66"/>
        <v>244.8</v>
      </c>
      <c r="AX83" s="39">
        <f t="shared" si="67"/>
        <v>0</v>
      </c>
      <c r="AY83" s="39">
        <f t="shared" si="68"/>
        <v>0</v>
      </c>
      <c r="AZ83" s="39">
        <f t="shared" si="68"/>
        <v>0</v>
      </c>
      <c r="BA83" s="39">
        <f t="shared" si="68"/>
        <v>0</v>
      </c>
      <c r="BB83" s="39">
        <f t="shared" si="56"/>
        <v>0</v>
      </c>
      <c r="BC83" s="39">
        <f t="shared" si="69"/>
        <v>22.92</v>
      </c>
      <c r="BD83" s="39">
        <f t="shared" si="70"/>
        <v>0</v>
      </c>
      <c r="BE83" s="39">
        <f t="shared" si="70"/>
        <v>0</v>
      </c>
      <c r="BF83" s="39">
        <f t="shared" si="70"/>
        <v>0</v>
      </c>
      <c r="BG83" s="39">
        <f t="shared" si="71"/>
        <v>0</v>
      </c>
      <c r="BH83" s="39">
        <f t="shared" ref="BH83:BH146" si="90">Y73/10.416</f>
        <v>3.9122503840245773</v>
      </c>
      <c r="BI83" s="39">
        <f t="shared" si="72"/>
        <v>0</v>
      </c>
      <c r="BJ83" s="39">
        <f t="shared" si="73"/>
        <v>0</v>
      </c>
      <c r="BK83" s="39">
        <f t="shared" si="74"/>
        <v>2.29E-2</v>
      </c>
      <c r="BL83" s="39">
        <f t="shared" si="75"/>
        <v>0.11700000000000001</v>
      </c>
      <c r="BM83" s="39">
        <f t="shared" si="76"/>
        <v>0</v>
      </c>
      <c r="BN83" s="39">
        <f t="shared" si="76"/>
        <v>0</v>
      </c>
      <c r="BO83" s="39">
        <f t="shared" si="76"/>
        <v>0</v>
      </c>
      <c r="BP83" s="39">
        <f t="shared" si="57"/>
        <v>0</v>
      </c>
      <c r="BQ83" s="39">
        <f t="shared" si="77"/>
        <v>0</v>
      </c>
      <c r="BR83" s="39">
        <f t="shared" si="78"/>
        <v>0</v>
      </c>
      <c r="BS83" s="39">
        <f t="shared" si="79"/>
        <v>0</v>
      </c>
      <c r="BT83" s="39">
        <f t="shared" si="80"/>
        <v>0</v>
      </c>
      <c r="BU83" s="39">
        <f t="shared" si="80"/>
        <v>0</v>
      </c>
      <c r="BV83" s="40"/>
      <c r="BW83" s="39">
        <v>4.97</v>
      </c>
      <c r="BX83" s="39">
        <v>0.16</v>
      </c>
      <c r="BY83" s="39">
        <f t="shared" si="38"/>
        <v>0.41679948999999999</v>
      </c>
      <c r="BZ83" s="39"/>
      <c r="CA83" s="39">
        <f t="shared" si="39"/>
        <v>0.41679948999999999</v>
      </c>
      <c r="CB83" s="39">
        <f>AR83</f>
        <v>0.25159999999999999</v>
      </c>
      <c r="CC83" s="39">
        <f t="shared" si="88"/>
        <v>1.02</v>
      </c>
      <c r="CD83" s="39">
        <f t="shared" si="55"/>
        <v>2.4455623175150385</v>
      </c>
      <c r="CE83" s="39">
        <f t="shared" si="37"/>
        <v>1.3110712026746183</v>
      </c>
      <c r="CF83" s="39">
        <f t="shared" si="40"/>
        <v>5.6666666666666671E-2</v>
      </c>
      <c r="CG83" s="39">
        <f t="shared" si="89"/>
        <v>2.29E-2</v>
      </c>
      <c r="CH83" s="39">
        <f t="shared" si="83"/>
        <v>0</v>
      </c>
      <c r="CI83" s="39">
        <f t="shared" si="84"/>
        <v>0</v>
      </c>
      <c r="CJ83" s="39">
        <f t="shared" ref="CJ83:CJ88" si="91">AV83</f>
        <v>0.20742081447963803</v>
      </c>
      <c r="CK83" s="39">
        <f t="shared" si="81"/>
        <v>2.4455623175150385</v>
      </c>
      <c r="CL83" s="39">
        <f t="shared" si="85"/>
        <v>0</v>
      </c>
      <c r="CM83" s="39">
        <f t="shared" si="41"/>
        <v>3.0211999999999994</v>
      </c>
      <c r="CN83" s="39">
        <f>BH83</f>
        <v>3.9122503840245773</v>
      </c>
      <c r="CO83" s="39">
        <f t="shared" si="82"/>
        <v>2.4455623175150385</v>
      </c>
      <c r="CP83" s="39">
        <f t="shared" si="87"/>
        <v>5.21016189976931</v>
      </c>
      <c r="CQ83" s="39">
        <f t="shared" si="86"/>
        <v>1.8969222451327437</v>
      </c>
      <c r="CR83" s="39">
        <v>3.0211999999999994</v>
      </c>
      <c r="CS83" s="39">
        <v>3.6</v>
      </c>
      <c r="CT83" s="6"/>
      <c r="CU83" s="39">
        <f t="shared" si="43"/>
        <v>0.55841879339821754</v>
      </c>
    </row>
    <row r="84" spans="1:99">
      <c r="A84" s="59">
        <v>1576</v>
      </c>
      <c r="B84" s="6"/>
      <c r="C84" s="30">
        <v>288</v>
      </c>
      <c r="D84" s="30">
        <v>499.7</v>
      </c>
      <c r="E84" s="30">
        <v>380.6</v>
      </c>
      <c r="F84" s="6"/>
      <c r="G84" s="6"/>
      <c r="H84" s="6"/>
      <c r="I84" s="30">
        <v>34.24</v>
      </c>
      <c r="J84" s="6"/>
      <c r="K84" s="6"/>
      <c r="L84" s="30">
        <v>53.76</v>
      </c>
      <c r="M84" s="6"/>
      <c r="N84" s="30">
        <v>221.4</v>
      </c>
      <c r="O84" s="6"/>
      <c r="P84" s="6"/>
      <c r="Q84" s="6"/>
      <c r="R84" s="30">
        <v>69.099999999999994</v>
      </c>
      <c r="S84" s="6"/>
      <c r="T84" s="6"/>
      <c r="U84" s="6"/>
      <c r="V84" s="6"/>
      <c r="W84" s="6"/>
      <c r="X84" s="6"/>
      <c r="Y84" s="30">
        <v>43.01</v>
      </c>
      <c r="Z84" s="6"/>
      <c r="AA84" s="6"/>
      <c r="AB84" s="30">
        <v>92.2</v>
      </c>
      <c r="AC84" s="30">
        <v>491</v>
      </c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39">
        <f t="shared" si="60"/>
        <v>0.16656666666666667</v>
      </c>
      <c r="AP84" s="40"/>
      <c r="AQ84" s="39">
        <f t="shared" ref="AQ84:AQ108" si="92">C84/3000</f>
        <v>9.6000000000000002E-2</v>
      </c>
      <c r="AR84" s="39">
        <f t="shared" si="61"/>
        <v>0</v>
      </c>
      <c r="AS84" s="39">
        <f t="shared" si="62"/>
        <v>0</v>
      </c>
      <c r="AT84" s="39">
        <f t="shared" si="63"/>
        <v>2.4089773806592327</v>
      </c>
      <c r="AU84" s="39">
        <f t="shared" si="64"/>
        <v>0</v>
      </c>
      <c r="AV84" s="39">
        <f t="shared" si="65"/>
        <v>0.24325791855203618</v>
      </c>
      <c r="AW84" s="39">
        <f t="shared" si="66"/>
        <v>221.4</v>
      </c>
      <c r="AX84" s="39">
        <f t="shared" si="67"/>
        <v>0</v>
      </c>
      <c r="AY84" s="39">
        <f t="shared" si="68"/>
        <v>0</v>
      </c>
      <c r="AZ84" s="39">
        <f t="shared" si="68"/>
        <v>0</v>
      </c>
      <c r="BA84" s="39">
        <f t="shared" si="68"/>
        <v>69.099999999999994</v>
      </c>
      <c r="BB84" s="39">
        <f t="shared" si="56"/>
        <v>0</v>
      </c>
      <c r="BC84" s="39">
        <f t="shared" si="69"/>
        <v>0</v>
      </c>
      <c r="BD84" s="39">
        <f t="shared" si="70"/>
        <v>0</v>
      </c>
      <c r="BE84" s="39">
        <f t="shared" si="70"/>
        <v>0</v>
      </c>
      <c r="BF84" s="39">
        <f t="shared" si="70"/>
        <v>0</v>
      </c>
      <c r="BG84" s="39">
        <f t="shared" si="71"/>
        <v>0</v>
      </c>
      <c r="BH84" s="39">
        <f t="shared" si="90"/>
        <v>4.2185099846390166</v>
      </c>
      <c r="BI84" s="39">
        <f t="shared" si="72"/>
        <v>0</v>
      </c>
      <c r="BJ84" s="39">
        <f t="shared" si="73"/>
        <v>0</v>
      </c>
      <c r="BK84" s="39">
        <f t="shared" si="74"/>
        <v>9.2200000000000004E-2</v>
      </c>
      <c r="BL84" s="39">
        <f t="shared" si="75"/>
        <v>0.16366666666666665</v>
      </c>
      <c r="BM84" s="39">
        <f t="shared" si="76"/>
        <v>0</v>
      </c>
      <c r="BN84" s="39">
        <f t="shared" si="76"/>
        <v>0</v>
      </c>
      <c r="BO84" s="39">
        <f t="shared" si="76"/>
        <v>0</v>
      </c>
      <c r="BP84" s="39">
        <f t="shared" si="57"/>
        <v>0</v>
      </c>
      <c r="BQ84" s="39">
        <f t="shared" si="77"/>
        <v>0</v>
      </c>
      <c r="BR84" s="39">
        <f t="shared" si="78"/>
        <v>0</v>
      </c>
      <c r="BS84" s="39">
        <f t="shared" si="79"/>
        <v>0</v>
      </c>
      <c r="BT84" s="39">
        <f t="shared" si="80"/>
        <v>0</v>
      </c>
      <c r="BU84" s="39">
        <f t="shared" si="80"/>
        <v>0</v>
      </c>
      <c r="BV84" s="40"/>
      <c r="BW84" s="39">
        <v>4.97</v>
      </c>
      <c r="BX84" s="39">
        <f t="shared" ref="BX84:BX108" si="93">AQ84</f>
        <v>9.6000000000000002E-2</v>
      </c>
      <c r="BY84" s="39">
        <f t="shared" si="38"/>
        <v>0.33716121799999998</v>
      </c>
      <c r="BZ84" s="39"/>
      <c r="CA84" s="39">
        <f t="shared" si="39"/>
        <v>0.33716121799999998</v>
      </c>
      <c r="CB84" s="39">
        <v>0.3</v>
      </c>
      <c r="CC84" s="39">
        <f t="shared" si="88"/>
        <v>0.92249999999999999</v>
      </c>
      <c r="CD84" s="39">
        <f t="shared" si="55"/>
        <v>2.4089773806592327</v>
      </c>
      <c r="CE84" s="39">
        <f t="shared" si="37"/>
        <v>1.3143805909460557</v>
      </c>
      <c r="CF84" s="39">
        <f t="shared" si="40"/>
        <v>5.1249999999999997E-2</v>
      </c>
      <c r="CG84" s="39">
        <f t="shared" si="89"/>
        <v>9.2200000000000004E-2</v>
      </c>
      <c r="CH84" s="39">
        <f t="shared" si="83"/>
        <v>0</v>
      </c>
      <c r="CI84" s="39">
        <f t="shared" si="84"/>
        <v>0</v>
      </c>
      <c r="CJ84" s="39">
        <f t="shared" si="91"/>
        <v>0.24325791855203618</v>
      </c>
      <c r="CK84" s="39">
        <f t="shared" si="81"/>
        <v>2.4089773806592327</v>
      </c>
      <c r="CL84" s="39">
        <f t="shared" si="85"/>
        <v>0</v>
      </c>
      <c r="CM84" s="39">
        <f t="shared" si="41"/>
        <v>3.0211999999999994</v>
      </c>
      <c r="CN84" s="39">
        <f>BH84</f>
        <v>4.2185099846390166</v>
      </c>
      <c r="CO84" s="39">
        <f t="shared" si="82"/>
        <v>2.4089773806592327</v>
      </c>
      <c r="CP84" s="39">
        <f t="shared" si="87"/>
        <v>7.2882891532385514</v>
      </c>
      <c r="CQ84" s="39">
        <f t="shared" si="86"/>
        <v>2.6535294084335534</v>
      </c>
      <c r="CR84" s="39">
        <v>3.0211999999999994</v>
      </c>
      <c r="CS84" s="39">
        <v>3.6</v>
      </c>
      <c r="CT84" s="6"/>
      <c r="CU84" s="39">
        <f t="shared" si="43"/>
        <v>0.53952579905482356</v>
      </c>
    </row>
    <row r="85" spans="1:99">
      <c r="A85" s="59">
        <v>1577</v>
      </c>
      <c r="B85" s="6"/>
      <c r="C85" s="30">
        <v>275</v>
      </c>
      <c r="D85" s="30">
        <v>504.2</v>
      </c>
      <c r="E85" s="30">
        <v>464.1</v>
      </c>
      <c r="F85" s="6"/>
      <c r="G85" s="30">
        <v>17.72</v>
      </c>
      <c r="H85" s="6"/>
      <c r="I85" s="30">
        <v>44.21</v>
      </c>
      <c r="J85" s="6"/>
      <c r="K85" s="6"/>
      <c r="L85" s="30">
        <v>53.48</v>
      </c>
      <c r="M85" s="6"/>
      <c r="N85" s="30">
        <v>187.7</v>
      </c>
      <c r="O85" s="6"/>
      <c r="P85" s="6"/>
      <c r="Q85" s="30">
        <v>34.4</v>
      </c>
      <c r="R85" s="6"/>
      <c r="S85" s="6"/>
      <c r="T85" s="6"/>
      <c r="U85" s="6"/>
      <c r="V85" s="6"/>
      <c r="W85" s="6"/>
      <c r="X85" s="6"/>
      <c r="Y85" s="6"/>
      <c r="Z85" s="6"/>
      <c r="AA85" s="6"/>
      <c r="AB85" s="30">
        <v>68.8</v>
      </c>
      <c r="AC85" s="30">
        <v>474</v>
      </c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39">
        <f t="shared" si="60"/>
        <v>0.16806666666666667</v>
      </c>
      <c r="AP85" s="40"/>
      <c r="AQ85" s="39">
        <f t="shared" si="92"/>
        <v>9.166666666666666E-2</v>
      </c>
      <c r="AR85" s="39">
        <f t="shared" si="61"/>
        <v>0.35439999999999999</v>
      </c>
      <c r="AS85" s="39">
        <f t="shared" si="62"/>
        <v>0</v>
      </c>
      <c r="AT85" s="39">
        <f t="shared" si="63"/>
        <v>3.1104231892215148</v>
      </c>
      <c r="AU85" s="39">
        <f t="shared" si="64"/>
        <v>0</v>
      </c>
      <c r="AV85" s="39">
        <f t="shared" si="65"/>
        <v>0.24199095022624434</v>
      </c>
      <c r="AW85" s="39">
        <f t="shared" si="66"/>
        <v>187.7</v>
      </c>
      <c r="AX85" s="39">
        <f t="shared" si="67"/>
        <v>0</v>
      </c>
      <c r="AY85" s="39">
        <f t="shared" si="68"/>
        <v>0</v>
      </c>
      <c r="AZ85" s="39">
        <f t="shared" si="68"/>
        <v>34.4</v>
      </c>
      <c r="BA85" s="39">
        <f t="shared" si="68"/>
        <v>0</v>
      </c>
      <c r="BB85" s="39">
        <f t="shared" si="56"/>
        <v>0</v>
      </c>
      <c r="BC85" s="39">
        <f t="shared" si="69"/>
        <v>0</v>
      </c>
      <c r="BD85" s="39">
        <f t="shared" si="70"/>
        <v>0</v>
      </c>
      <c r="BE85" s="39">
        <f t="shared" si="70"/>
        <v>0</v>
      </c>
      <c r="BF85" s="39">
        <f t="shared" si="70"/>
        <v>0</v>
      </c>
      <c r="BG85" s="39">
        <f t="shared" si="71"/>
        <v>0</v>
      </c>
      <c r="BH85" s="39">
        <f t="shared" si="90"/>
        <v>4.1762672811059902</v>
      </c>
      <c r="BI85" s="39">
        <f t="shared" si="72"/>
        <v>0</v>
      </c>
      <c r="BJ85" s="39">
        <f t="shared" si="73"/>
        <v>0</v>
      </c>
      <c r="BK85" s="39">
        <f t="shared" si="74"/>
        <v>6.88E-2</v>
      </c>
      <c r="BL85" s="39">
        <f t="shared" si="75"/>
        <v>0.158</v>
      </c>
      <c r="BM85" s="39">
        <f t="shared" si="76"/>
        <v>0</v>
      </c>
      <c r="BN85" s="39">
        <f t="shared" si="76"/>
        <v>0</v>
      </c>
      <c r="BO85" s="39">
        <f t="shared" si="76"/>
        <v>0</v>
      </c>
      <c r="BP85" s="39">
        <f t="shared" si="57"/>
        <v>0</v>
      </c>
      <c r="BQ85" s="39">
        <f t="shared" si="77"/>
        <v>0</v>
      </c>
      <c r="BR85" s="39">
        <f t="shared" si="78"/>
        <v>0</v>
      </c>
      <c r="BS85" s="39">
        <f t="shared" si="79"/>
        <v>0</v>
      </c>
      <c r="BT85" s="39">
        <f t="shared" si="80"/>
        <v>0</v>
      </c>
      <c r="BU85" s="39">
        <f t="shared" si="80"/>
        <v>0</v>
      </c>
      <c r="BV85" s="40"/>
      <c r="BW85" s="39">
        <v>4.97</v>
      </c>
      <c r="BX85" s="39">
        <f t="shared" si="93"/>
        <v>9.166666666666666E-2</v>
      </c>
      <c r="BY85" s="39">
        <f t="shared" si="38"/>
        <v>0.33176904333333329</v>
      </c>
      <c r="BZ85" s="39"/>
      <c r="CA85" s="39">
        <f t="shared" si="39"/>
        <v>0.33176904333333329</v>
      </c>
      <c r="CB85" s="39">
        <f t="shared" ref="CB85:CB113" si="94">AR85</f>
        <v>0.35439999999999999</v>
      </c>
      <c r="CC85" s="39">
        <f t="shared" si="88"/>
        <v>0.78208333333333324</v>
      </c>
      <c r="CD85" s="39">
        <f t="shared" si="55"/>
        <v>3.1104231892215148</v>
      </c>
      <c r="CE85" s="39">
        <f t="shared" si="37"/>
        <v>1.3176899792174934</v>
      </c>
      <c r="CF85" s="39">
        <f t="shared" si="40"/>
        <v>4.3449074074074071E-2</v>
      </c>
      <c r="CG85" s="39">
        <f t="shared" si="89"/>
        <v>6.88E-2</v>
      </c>
      <c r="CH85" s="39">
        <f t="shared" si="83"/>
        <v>0</v>
      </c>
      <c r="CI85" s="39">
        <f t="shared" si="84"/>
        <v>0</v>
      </c>
      <c r="CJ85" s="39">
        <f t="shared" si="91"/>
        <v>0.24199095022624434</v>
      </c>
      <c r="CK85" s="39">
        <f t="shared" si="81"/>
        <v>3.1104231892215148</v>
      </c>
      <c r="CL85" s="39">
        <f t="shared" si="85"/>
        <v>0</v>
      </c>
      <c r="CM85" s="39">
        <f t="shared" si="41"/>
        <v>3.0211999999999994</v>
      </c>
      <c r="CN85" s="39">
        <f>BH85</f>
        <v>4.1762672811059902</v>
      </c>
      <c r="CO85" s="39">
        <f t="shared" si="82"/>
        <v>3.1104231892215148</v>
      </c>
      <c r="CP85" s="39">
        <f t="shared" si="87"/>
        <v>7.0359451296030011</v>
      </c>
      <c r="CQ85" s="39">
        <f t="shared" si="86"/>
        <v>2.5616556814613123</v>
      </c>
      <c r="CR85" s="39">
        <v>3.0211999999999994</v>
      </c>
      <c r="CS85" s="39">
        <v>3.6</v>
      </c>
      <c r="CT85" s="6"/>
      <c r="CU85" s="39">
        <f t="shared" si="43"/>
        <v>0.55100515219033441</v>
      </c>
    </row>
    <row r="86" spans="1:99">
      <c r="A86" s="59">
        <v>1578</v>
      </c>
      <c r="B86" s="6"/>
      <c r="C86" s="30">
        <v>771.1</v>
      </c>
      <c r="D86" s="30">
        <v>642.5</v>
      </c>
      <c r="E86" s="30">
        <v>575.20000000000005</v>
      </c>
      <c r="F86" s="6"/>
      <c r="G86" s="30">
        <v>13.5</v>
      </c>
      <c r="H86" s="6"/>
      <c r="I86" s="30">
        <v>37.700000000000003</v>
      </c>
      <c r="J86" s="6"/>
      <c r="K86" s="6"/>
      <c r="L86" s="30">
        <v>30.32</v>
      </c>
      <c r="M86" s="6"/>
      <c r="N86" s="30">
        <v>234.2</v>
      </c>
      <c r="O86" s="6"/>
      <c r="P86" s="6"/>
      <c r="Q86" s="30">
        <v>37</v>
      </c>
      <c r="R86" s="6"/>
      <c r="S86" s="6"/>
      <c r="T86" s="30">
        <v>17.71</v>
      </c>
      <c r="U86" s="6"/>
      <c r="V86" s="6"/>
      <c r="W86" s="6"/>
      <c r="X86" s="6"/>
      <c r="Y86" s="30">
        <v>54.61</v>
      </c>
      <c r="Z86" s="6"/>
      <c r="AA86" s="6"/>
      <c r="AB86" s="30">
        <v>65.099999999999994</v>
      </c>
      <c r="AC86" s="30">
        <v>472</v>
      </c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39">
        <f t="shared" si="60"/>
        <v>0.21416666666666667</v>
      </c>
      <c r="AP86" s="40"/>
      <c r="AQ86" s="39">
        <f t="shared" si="92"/>
        <v>0.25703333333333334</v>
      </c>
      <c r="AR86" s="39">
        <f t="shared" si="61"/>
        <v>0.27</v>
      </c>
      <c r="AS86" s="39">
        <f t="shared" si="62"/>
        <v>0</v>
      </c>
      <c r="AT86" s="39">
        <f t="shared" si="63"/>
        <v>2.6524079220459424</v>
      </c>
      <c r="AU86" s="39">
        <f t="shared" si="64"/>
        <v>0</v>
      </c>
      <c r="AV86" s="39">
        <f t="shared" si="65"/>
        <v>0.1371945701357466</v>
      </c>
      <c r="AW86" s="39">
        <f t="shared" si="66"/>
        <v>234.2</v>
      </c>
      <c r="AX86" s="39">
        <f t="shared" si="67"/>
        <v>0</v>
      </c>
      <c r="AY86" s="39">
        <f t="shared" si="68"/>
        <v>0</v>
      </c>
      <c r="AZ86" s="39">
        <f t="shared" si="68"/>
        <v>37</v>
      </c>
      <c r="BA86" s="39">
        <f t="shared" si="68"/>
        <v>0</v>
      </c>
      <c r="BB86" s="39">
        <f t="shared" si="56"/>
        <v>0</v>
      </c>
      <c r="BC86" s="39">
        <f t="shared" si="69"/>
        <v>35.42</v>
      </c>
      <c r="BD86" s="39">
        <f t="shared" si="70"/>
        <v>0</v>
      </c>
      <c r="BE86" s="39">
        <f t="shared" si="70"/>
        <v>0</v>
      </c>
      <c r="BF86" s="39">
        <f t="shared" si="70"/>
        <v>0</v>
      </c>
      <c r="BG86" s="39">
        <f t="shared" si="71"/>
        <v>0</v>
      </c>
      <c r="BH86" s="39">
        <f t="shared" si="90"/>
        <v>0</v>
      </c>
      <c r="BI86" s="39">
        <f t="shared" si="72"/>
        <v>0</v>
      </c>
      <c r="BJ86" s="39">
        <f t="shared" si="73"/>
        <v>0</v>
      </c>
      <c r="BK86" s="39">
        <f t="shared" si="74"/>
        <v>6.5099999999999991E-2</v>
      </c>
      <c r="BL86" s="39">
        <f t="shared" si="75"/>
        <v>0.15733333333333333</v>
      </c>
      <c r="BM86" s="39">
        <f t="shared" si="76"/>
        <v>0</v>
      </c>
      <c r="BN86" s="39">
        <f t="shared" si="76"/>
        <v>0</v>
      </c>
      <c r="BO86" s="39">
        <f t="shared" si="76"/>
        <v>0</v>
      </c>
      <c r="BP86" s="39">
        <f t="shared" si="57"/>
        <v>0</v>
      </c>
      <c r="BQ86" s="39">
        <f t="shared" si="77"/>
        <v>0</v>
      </c>
      <c r="BR86" s="39">
        <f t="shared" si="78"/>
        <v>0</v>
      </c>
      <c r="BS86" s="39">
        <f t="shared" si="79"/>
        <v>0</v>
      </c>
      <c r="BT86" s="39">
        <f t="shared" si="80"/>
        <v>0</v>
      </c>
      <c r="BU86" s="39">
        <f t="shared" si="80"/>
        <v>0</v>
      </c>
      <c r="BV86" s="40"/>
      <c r="BW86" s="39">
        <v>5.41</v>
      </c>
      <c r="BX86" s="39">
        <f t="shared" si="93"/>
        <v>0.25703333333333334</v>
      </c>
      <c r="BY86" s="39">
        <f t="shared" si="38"/>
        <v>0.55020284426666666</v>
      </c>
      <c r="BZ86" s="39"/>
      <c r="CA86" s="39">
        <f t="shared" si="39"/>
        <v>0.55020284426666666</v>
      </c>
      <c r="CB86" s="39">
        <f t="shared" si="94"/>
        <v>0.27</v>
      </c>
      <c r="CC86" s="39">
        <f t="shared" si="88"/>
        <v>0.97583333333333333</v>
      </c>
      <c r="CD86" s="39">
        <f t="shared" si="55"/>
        <v>2.6524079220459424</v>
      </c>
      <c r="CE86" s="39">
        <f t="shared" si="37"/>
        <v>1.3209993674889311</v>
      </c>
      <c r="CF86" s="39">
        <f t="shared" si="40"/>
        <v>5.4212962962962963E-2</v>
      </c>
      <c r="CG86" s="39">
        <f t="shared" si="89"/>
        <v>6.5099999999999991E-2</v>
      </c>
      <c r="CH86" s="39">
        <f t="shared" si="83"/>
        <v>0</v>
      </c>
      <c r="CI86" s="39">
        <f t="shared" si="84"/>
        <v>0</v>
      </c>
      <c r="CJ86" s="39">
        <f t="shared" si="91"/>
        <v>0.1371945701357466</v>
      </c>
      <c r="CK86" s="39">
        <f t="shared" si="81"/>
        <v>2.6524079220459424</v>
      </c>
      <c r="CL86" s="39">
        <f t="shared" si="85"/>
        <v>0</v>
      </c>
      <c r="CM86" s="39">
        <f t="shared" si="41"/>
        <v>3.0211999999999994</v>
      </c>
      <c r="CN86" s="39">
        <v>3.9</v>
      </c>
      <c r="CO86" s="39">
        <f t="shared" si="82"/>
        <v>2.6524079220459424</v>
      </c>
      <c r="CP86" s="39">
        <f t="shared" si="87"/>
        <v>7.0062575974105821</v>
      </c>
      <c r="CQ86" s="39">
        <f t="shared" si="86"/>
        <v>2.5508470076998715</v>
      </c>
      <c r="CR86" s="39">
        <v>3.0211999999999994</v>
      </c>
      <c r="CS86" s="39">
        <v>3.6</v>
      </c>
      <c r="CT86" s="6"/>
      <c r="CU86" s="39">
        <f t="shared" si="43"/>
        <v>0.59059550984903109</v>
      </c>
    </row>
    <row r="87" spans="1:99">
      <c r="A87" s="59">
        <v>1579</v>
      </c>
      <c r="B87" s="6"/>
      <c r="C87" s="30">
        <v>811</v>
      </c>
      <c r="D87" s="30">
        <v>526.5</v>
      </c>
      <c r="E87" s="30">
        <v>526.5</v>
      </c>
      <c r="F87" s="6"/>
      <c r="G87" s="30">
        <v>15.28</v>
      </c>
      <c r="H87" s="6"/>
      <c r="I87" s="30">
        <v>44.31</v>
      </c>
      <c r="J87" s="6"/>
      <c r="K87" s="6"/>
      <c r="L87" s="30">
        <v>46.24</v>
      </c>
      <c r="M87" s="6"/>
      <c r="N87" s="6"/>
      <c r="O87" s="6"/>
      <c r="P87" s="6"/>
      <c r="Q87" s="30">
        <v>33.9</v>
      </c>
      <c r="R87" s="30">
        <v>78.400000000000006</v>
      </c>
      <c r="S87" s="6"/>
      <c r="T87" s="6"/>
      <c r="U87" s="6"/>
      <c r="V87" s="6"/>
      <c r="W87" s="6"/>
      <c r="X87" s="6"/>
      <c r="Y87" s="30">
        <v>49.42</v>
      </c>
      <c r="Z87" s="6"/>
      <c r="AA87" s="30">
        <v>50.83</v>
      </c>
      <c r="AB87" s="30">
        <v>48.5</v>
      </c>
      <c r="AC87" s="30">
        <v>328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39">
        <f t="shared" si="60"/>
        <v>0.17549999999999999</v>
      </c>
      <c r="AP87" s="40"/>
      <c r="AQ87" s="39">
        <f t="shared" si="92"/>
        <v>0.27033333333333331</v>
      </c>
      <c r="AR87" s="39">
        <f t="shared" si="61"/>
        <v>0.30559999999999998</v>
      </c>
      <c r="AS87" s="39">
        <f t="shared" si="62"/>
        <v>0</v>
      </c>
      <c r="AT87" s="39">
        <f t="shared" si="63"/>
        <v>3.1174587540014778</v>
      </c>
      <c r="AU87" s="39">
        <f t="shared" si="64"/>
        <v>0</v>
      </c>
      <c r="AV87" s="39">
        <f t="shared" si="65"/>
        <v>0.20923076923076925</v>
      </c>
      <c r="AW87" s="39">
        <f t="shared" si="66"/>
        <v>0</v>
      </c>
      <c r="AX87" s="39">
        <f t="shared" si="67"/>
        <v>0</v>
      </c>
      <c r="AY87" s="39">
        <f t="shared" si="68"/>
        <v>0</v>
      </c>
      <c r="AZ87" s="39">
        <f t="shared" si="68"/>
        <v>33.9</v>
      </c>
      <c r="BA87" s="39">
        <f t="shared" si="68"/>
        <v>78.400000000000006</v>
      </c>
      <c r="BB87" s="39">
        <f t="shared" si="56"/>
        <v>0</v>
      </c>
      <c r="BC87" s="39">
        <f t="shared" si="69"/>
        <v>0</v>
      </c>
      <c r="BD87" s="39">
        <f t="shared" si="70"/>
        <v>0</v>
      </c>
      <c r="BE87" s="39">
        <f t="shared" si="70"/>
        <v>0</v>
      </c>
      <c r="BF87" s="39">
        <f t="shared" si="70"/>
        <v>0</v>
      </c>
      <c r="BG87" s="39">
        <f t="shared" si="71"/>
        <v>0</v>
      </c>
      <c r="BH87" s="39">
        <f t="shared" si="90"/>
        <v>3.6971966205837172</v>
      </c>
      <c r="BI87" s="39">
        <f t="shared" si="72"/>
        <v>0</v>
      </c>
      <c r="BJ87" s="39">
        <f t="shared" si="73"/>
        <v>3.4447004608294929</v>
      </c>
      <c r="BK87" s="39">
        <f t="shared" si="74"/>
        <v>4.8500000000000001E-2</v>
      </c>
      <c r="BL87" s="39">
        <f t="shared" si="75"/>
        <v>0.10933333333333334</v>
      </c>
      <c r="BM87" s="39">
        <f t="shared" si="76"/>
        <v>0</v>
      </c>
      <c r="BN87" s="39">
        <f t="shared" si="76"/>
        <v>0</v>
      </c>
      <c r="BO87" s="39">
        <f t="shared" si="76"/>
        <v>0</v>
      </c>
      <c r="BP87" s="39">
        <f t="shared" si="57"/>
        <v>0</v>
      </c>
      <c r="BQ87" s="39">
        <f t="shared" si="77"/>
        <v>0</v>
      </c>
      <c r="BR87" s="39">
        <f t="shared" si="78"/>
        <v>0</v>
      </c>
      <c r="BS87" s="39">
        <f t="shared" si="79"/>
        <v>0</v>
      </c>
      <c r="BT87" s="39">
        <f t="shared" si="80"/>
        <v>0</v>
      </c>
      <c r="BU87" s="39">
        <f t="shared" si="80"/>
        <v>0</v>
      </c>
      <c r="BV87" s="40"/>
      <c r="BW87" s="39">
        <v>5.65</v>
      </c>
      <c r="BX87" s="39">
        <f t="shared" si="93"/>
        <v>0.27033333333333331</v>
      </c>
      <c r="BY87" s="39">
        <f t="shared" si="38"/>
        <v>0.57365819266666662</v>
      </c>
      <c r="BZ87" s="39"/>
      <c r="CA87" s="39">
        <f t="shared" si="39"/>
        <v>0.57365819266666662</v>
      </c>
      <c r="CB87" s="39">
        <f t="shared" si="94"/>
        <v>0.30559999999999998</v>
      </c>
      <c r="CC87" s="39">
        <v>0.9</v>
      </c>
      <c r="CD87" s="39">
        <f t="shared" si="55"/>
        <v>3.1174587540014778</v>
      </c>
      <c r="CE87" s="39">
        <f t="shared" si="37"/>
        <v>1.3243087557603688</v>
      </c>
      <c r="CF87" s="39">
        <f t="shared" si="40"/>
        <v>0.05</v>
      </c>
      <c r="CG87" s="39">
        <f t="shared" si="89"/>
        <v>4.8500000000000001E-2</v>
      </c>
      <c r="CH87" s="39">
        <f t="shared" si="83"/>
        <v>3.4447004608294929</v>
      </c>
      <c r="CI87" s="39">
        <f t="shared" si="84"/>
        <v>0</v>
      </c>
      <c r="CJ87" s="39">
        <f t="shared" si="91"/>
        <v>0.20923076923076925</v>
      </c>
      <c r="CK87" s="39">
        <f t="shared" si="81"/>
        <v>3.1174587540014778</v>
      </c>
      <c r="CL87" s="39">
        <f t="shared" si="85"/>
        <v>0</v>
      </c>
      <c r="CM87" s="39">
        <f t="shared" si="41"/>
        <v>3.0211999999999994</v>
      </c>
      <c r="CN87" s="39">
        <f>BH87</f>
        <v>3.6971966205837172</v>
      </c>
      <c r="CO87" s="39">
        <f t="shared" si="82"/>
        <v>3.1174587540014778</v>
      </c>
      <c r="CP87" s="39">
        <f t="shared" si="87"/>
        <v>4.8687552795565061</v>
      </c>
      <c r="CQ87" s="39">
        <f t="shared" si="86"/>
        <v>1.7726224968761821</v>
      </c>
      <c r="CR87" s="39">
        <v>3.0211999999999994</v>
      </c>
      <c r="CS87" s="39">
        <v>3.6</v>
      </c>
      <c r="CT87" s="6"/>
      <c r="CU87" s="39">
        <f t="shared" si="43"/>
        <v>0.64209330819889354</v>
      </c>
    </row>
    <row r="88" spans="1:99">
      <c r="A88" s="59">
        <v>1580</v>
      </c>
      <c r="B88" s="6"/>
      <c r="C88" s="30">
        <v>925.1</v>
      </c>
      <c r="D88" s="30">
        <v>442.6</v>
      </c>
      <c r="E88" s="30">
        <v>365.7</v>
      </c>
      <c r="F88" s="6"/>
      <c r="G88" s="30">
        <v>18.89</v>
      </c>
      <c r="H88" s="6"/>
      <c r="I88" s="30">
        <v>38.79</v>
      </c>
      <c r="J88" s="6"/>
      <c r="K88" s="6"/>
      <c r="L88" s="30">
        <v>29.65</v>
      </c>
      <c r="M88" s="6"/>
      <c r="N88" s="6"/>
      <c r="O88" s="6"/>
      <c r="P88" s="6"/>
      <c r="Q88" s="30">
        <v>28.6</v>
      </c>
      <c r="R88" s="30">
        <v>97.2</v>
      </c>
      <c r="S88" s="30">
        <v>511</v>
      </c>
      <c r="T88" s="6"/>
      <c r="U88" s="6"/>
      <c r="V88" s="6"/>
      <c r="W88" s="6"/>
      <c r="X88" s="6"/>
      <c r="Y88" s="6"/>
      <c r="Z88" s="6"/>
      <c r="AA88" s="6"/>
      <c r="AB88" s="30">
        <v>55.5</v>
      </c>
      <c r="AC88" s="30">
        <v>257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39">
        <f t="shared" si="60"/>
        <v>0.14753333333333335</v>
      </c>
      <c r="AP88" s="40"/>
      <c r="AQ88" s="39">
        <f t="shared" si="92"/>
        <v>0.30836666666666668</v>
      </c>
      <c r="AR88" s="39">
        <f t="shared" si="61"/>
        <v>0.37780000000000002</v>
      </c>
      <c r="AS88" s="39">
        <f t="shared" si="62"/>
        <v>0</v>
      </c>
      <c r="AT88" s="39">
        <f t="shared" si="63"/>
        <v>2.7290955781475357</v>
      </c>
      <c r="AU88" s="39">
        <f t="shared" si="64"/>
        <v>0</v>
      </c>
      <c r="AV88" s="39">
        <f t="shared" si="65"/>
        <v>0.13416289592760181</v>
      </c>
      <c r="AW88" s="39">
        <f t="shared" si="66"/>
        <v>0</v>
      </c>
      <c r="AX88" s="39">
        <f t="shared" si="67"/>
        <v>0</v>
      </c>
      <c r="AY88" s="39">
        <f t="shared" si="68"/>
        <v>0</v>
      </c>
      <c r="AZ88" s="39">
        <f t="shared" si="68"/>
        <v>28.6</v>
      </c>
      <c r="BA88" s="39">
        <f t="shared" si="68"/>
        <v>97.2</v>
      </c>
      <c r="BB88" s="39">
        <f t="shared" si="56"/>
        <v>511</v>
      </c>
      <c r="BC88" s="39">
        <f t="shared" si="69"/>
        <v>0</v>
      </c>
      <c r="BD88" s="39">
        <f t="shared" si="70"/>
        <v>0</v>
      </c>
      <c r="BE88" s="39">
        <f t="shared" si="70"/>
        <v>0</v>
      </c>
      <c r="BF88" s="39">
        <f t="shared" si="70"/>
        <v>0</v>
      </c>
      <c r="BG88" s="39">
        <f t="shared" si="71"/>
        <v>0</v>
      </c>
      <c r="BH88" s="39">
        <f t="shared" si="90"/>
        <v>5.4147465437788016</v>
      </c>
      <c r="BI88" s="39">
        <f t="shared" si="72"/>
        <v>0</v>
      </c>
      <c r="BJ88" s="39">
        <f t="shared" si="73"/>
        <v>0</v>
      </c>
      <c r="BK88" s="39">
        <f t="shared" si="74"/>
        <v>5.5500000000000001E-2</v>
      </c>
      <c r="BL88" s="39">
        <f t="shared" si="75"/>
        <v>8.5666666666666669E-2</v>
      </c>
      <c r="BM88" s="39">
        <f t="shared" si="76"/>
        <v>0</v>
      </c>
      <c r="BN88" s="39">
        <f t="shared" si="76"/>
        <v>0</v>
      </c>
      <c r="BO88" s="39">
        <f t="shared" si="76"/>
        <v>0</v>
      </c>
      <c r="BP88" s="39">
        <f t="shared" si="57"/>
        <v>0</v>
      </c>
      <c r="BQ88" s="39">
        <f t="shared" si="77"/>
        <v>0</v>
      </c>
      <c r="BR88" s="39">
        <f t="shared" si="78"/>
        <v>0</v>
      </c>
      <c r="BS88" s="39">
        <f t="shared" si="79"/>
        <v>0</v>
      </c>
      <c r="BT88" s="39">
        <f t="shared" si="80"/>
        <v>0</v>
      </c>
      <c r="BU88" s="39">
        <f t="shared" si="80"/>
        <v>0</v>
      </c>
      <c r="BV88" s="40"/>
      <c r="BW88" s="39">
        <v>5.56</v>
      </c>
      <c r="BX88" s="39">
        <f t="shared" si="93"/>
        <v>0.30836666666666668</v>
      </c>
      <c r="BY88" s="39">
        <f t="shared" si="38"/>
        <v>0.61839532493333338</v>
      </c>
      <c r="BZ88" s="39"/>
      <c r="CA88" s="39">
        <f t="shared" si="39"/>
        <v>0.61839532493333338</v>
      </c>
      <c r="CB88" s="39">
        <f t="shared" si="94"/>
        <v>0.37780000000000002</v>
      </c>
      <c r="CC88" s="39">
        <v>0.9</v>
      </c>
      <c r="CD88" s="39">
        <f t="shared" si="55"/>
        <v>2.7290955781475357</v>
      </c>
      <c r="CE88" s="39">
        <f t="shared" si="37"/>
        <v>1.3276181440318062</v>
      </c>
      <c r="CF88" s="39">
        <f t="shared" si="40"/>
        <v>0.05</v>
      </c>
      <c r="CG88" s="39">
        <f t="shared" si="89"/>
        <v>5.5500000000000001E-2</v>
      </c>
      <c r="CH88" s="39">
        <f t="shared" si="83"/>
        <v>0</v>
      </c>
      <c r="CI88" s="39">
        <f t="shared" si="84"/>
        <v>0</v>
      </c>
      <c r="CJ88" s="39">
        <f t="shared" si="91"/>
        <v>0.13416289592760181</v>
      </c>
      <c r="CK88" s="39">
        <f t="shared" si="81"/>
        <v>2.7290955781475357</v>
      </c>
      <c r="CL88" s="39">
        <f t="shared" si="85"/>
        <v>0</v>
      </c>
      <c r="CM88" s="39">
        <f t="shared" si="41"/>
        <v>3.0211999999999994</v>
      </c>
      <c r="CN88" s="39">
        <f>BH88</f>
        <v>5.4147465437788016</v>
      </c>
      <c r="CO88" s="39">
        <f t="shared" si="82"/>
        <v>2.7290955781475357</v>
      </c>
      <c r="CP88" s="39">
        <f t="shared" si="87"/>
        <v>3.8148478867256772</v>
      </c>
      <c r="CQ88" s="39">
        <f t="shared" si="86"/>
        <v>1.3889145783450574</v>
      </c>
      <c r="CR88" s="39">
        <v>3.0211999999999994</v>
      </c>
      <c r="CS88" s="39">
        <v>3.6</v>
      </c>
      <c r="CT88" s="6"/>
      <c r="CU88" s="39">
        <f t="shared" si="43"/>
        <v>0.63890714907570156</v>
      </c>
    </row>
    <row r="89" spans="1:99">
      <c r="A89" s="59">
        <v>1581</v>
      </c>
      <c r="B89" s="6"/>
      <c r="C89" s="30">
        <v>795.7</v>
      </c>
      <c r="D89" s="30">
        <v>518.29999999999995</v>
      </c>
      <c r="E89" s="30">
        <v>254.2</v>
      </c>
      <c r="F89" s="6"/>
      <c r="G89" s="30">
        <v>13.74</v>
      </c>
      <c r="H89" s="6"/>
      <c r="I89" s="30">
        <v>40.36</v>
      </c>
      <c r="J89" s="6"/>
      <c r="K89" s="30">
        <v>0.31</v>
      </c>
      <c r="L89" s="6"/>
      <c r="M89" s="6"/>
      <c r="N89" s="30">
        <v>204.2</v>
      </c>
      <c r="O89" s="6"/>
      <c r="P89" s="6"/>
      <c r="Q89" s="6"/>
      <c r="R89" s="30">
        <v>103.2</v>
      </c>
      <c r="S89" s="6"/>
      <c r="T89" s="30">
        <v>16.75</v>
      </c>
      <c r="U89" s="6"/>
      <c r="V89" s="6"/>
      <c r="W89" s="6"/>
      <c r="X89" s="6"/>
      <c r="Y89" s="6"/>
      <c r="Z89" s="6"/>
      <c r="AA89" s="6"/>
      <c r="AB89" s="30">
        <v>55.7</v>
      </c>
      <c r="AC89" s="30">
        <v>279</v>
      </c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39">
        <f t="shared" si="60"/>
        <v>0.17276666666666665</v>
      </c>
      <c r="AP89" s="40"/>
      <c r="AQ89" s="39">
        <f t="shared" si="92"/>
        <v>0.26523333333333332</v>
      </c>
      <c r="AR89" s="39">
        <f t="shared" si="61"/>
        <v>0.27479999999999999</v>
      </c>
      <c r="AS89" s="39">
        <f t="shared" si="62"/>
        <v>0</v>
      </c>
      <c r="AT89" s="39">
        <f t="shared" si="63"/>
        <v>2.8395539451929506</v>
      </c>
      <c r="AU89" s="39">
        <f t="shared" si="64"/>
        <v>0</v>
      </c>
      <c r="AV89" s="39">
        <f t="shared" si="65"/>
        <v>0</v>
      </c>
      <c r="AW89" s="39">
        <f t="shared" si="66"/>
        <v>204.2</v>
      </c>
      <c r="AX89" s="39">
        <f t="shared" si="67"/>
        <v>0</v>
      </c>
      <c r="AY89" s="39">
        <f t="shared" si="68"/>
        <v>0</v>
      </c>
      <c r="AZ89" s="39">
        <f t="shared" si="68"/>
        <v>0</v>
      </c>
      <c r="BA89" s="39">
        <f t="shared" si="68"/>
        <v>103.2</v>
      </c>
      <c r="BB89" s="39">
        <f t="shared" si="56"/>
        <v>0</v>
      </c>
      <c r="BC89" s="39">
        <f t="shared" si="69"/>
        <v>33.5</v>
      </c>
      <c r="BD89" s="39">
        <f t="shared" si="70"/>
        <v>0</v>
      </c>
      <c r="BE89" s="39">
        <f t="shared" si="70"/>
        <v>0</v>
      </c>
      <c r="BF89" s="39">
        <f t="shared" si="70"/>
        <v>0</v>
      </c>
      <c r="BG89" s="39">
        <f t="shared" si="71"/>
        <v>0</v>
      </c>
      <c r="BH89" s="39">
        <f t="shared" si="90"/>
        <v>4.5103686635944698</v>
      </c>
      <c r="BI89" s="39">
        <f t="shared" si="72"/>
        <v>0</v>
      </c>
      <c r="BJ89" s="39">
        <f t="shared" si="73"/>
        <v>0</v>
      </c>
      <c r="BK89" s="39">
        <f t="shared" si="74"/>
        <v>5.57E-2</v>
      </c>
      <c r="BL89" s="39">
        <f t="shared" si="75"/>
        <v>9.2999999999999999E-2</v>
      </c>
      <c r="BM89" s="39">
        <f t="shared" si="76"/>
        <v>0</v>
      </c>
      <c r="BN89" s="39">
        <f t="shared" si="76"/>
        <v>0</v>
      </c>
      <c r="BO89" s="39">
        <f t="shared" si="76"/>
        <v>0</v>
      </c>
      <c r="BP89" s="39">
        <f t="shared" si="57"/>
        <v>0</v>
      </c>
      <c r="BQ89" s="39">
        <f t="shared" si="77"/>
        <v>0</v>
      </c>
      <c r="BR89" s="39">
        <f t="shared" si="78"/>
        <v>0</v>
      </c>
      <c r="BS89" s="39">
        <f t="shared" si="79"/>
        <v>0</v>
      </c>
      <c r="BT89" s="39">
        <f t="shared" si="80"/>
        <v>0</v>
      </c>
      <c r="BU89" s="39">
        <f t="shared" si="80"/>
        <v>0</v>
      </c>
      <c r="BV89" s="40"/>
      <c r="BW89" s="39">
        <v>5.23</v>
      </c>
      <c r="BX89" s="39">
        <f t="shared" si="93"/>
        <v>0.26523333333333332</v>
      </c>
      <c r="BY89" s="39">
        <f t="shared" si="38"/>
        <v>0.55522735786666666</v>
      </c>
      <c r="BZ89" s="39"/>
      <c r="CA89" s="39">
        <f t="shared" si="39"/>
        <v>0.55522735786666666</v>
      </c>
      <c r="CB89" s="39">
        <f t="shared" si="94"/>
        <v>0.27479999999999999</v>
      </c>
      <c r="CC89" s="39">
        <f>AW89/240</f>
        <v>0.85083333333333333</v>
      </c>
      <c r="CD89" s="39">
        <f t="shared" si="55"/>
        <v>2.8395539451929506</v>
      </c>
      <c r="CE89" s="39">
        <f t="shared" si="37"/>
        <v>1.3309275323032439</v>
      </c>
      <c r="CF89" s="39">
        <f t="shared" si="40"/>
        <v>4.7268518518518515E-2</v>
      </c>
      <c r="CG89" s="39">
        <f t="shared" si="89"/>
        <v>5.57E-2</v>
      </c>
      <c r="CH89" s="39">
        <f t="shared" si="83"/>
        <v>0</v>
      </c>
      <c r="CI89" s="39">
        <f t="shared" si="84"/>
        <v>0</v>
      </c>
      <c r="CJ89" s="39">
        <v>0.16</v>
      </c>
      <c r="CK89" s="39">
        <f t="shared" si="81"/>
        <v>2.8395539451929506</v>
      </c>
      <c r="CL89" s="39">
        <f t="shared" si="85"/>
        <v>0</v>
      </c>
      <c r="CM89" s="39">
        <f t="shared" si="41"/>
        <v>3.0155999999999992</v>
      </c>
      <c r="CN89" s="39">
        <f>BH89</f>
        <v>4.5103686635944698</v>
      </c>
      <c r="CO89" s="39">
        <f t="shared" si="82"/>
        <v>2.8395539451929506</v>
      </c>
      <c r="CP89" s="39">
        <f t="shared" si="87"/>
        <v>4.1414107408422725</v>
      </c>
      <c r="CQ89" s="39">
        <f t="shared" si="86"/>
        <v>1.5078099897208987</v>
      </c>
      <c r="CR89" s="39">
        <v>3.0155999999999992</v>
      </c>
      <c r="CS89" s="39">
        <v>3.6</v>
      </c>
      <c r="CT89" s="6"/>
      <c r="CU89" s="39">
        <f t="shared" si="43"/>
        <v>0.60327436910429488</v>
      </c>
    </row>
    <row r="90" spans="1:99">
      <c r="A90" s="59">
        <v>1582</v>
      </c>
      <c r="B90" s="6"/>
      <c r="C90" s="30">
        <v>633</v>
      </c>
      <c r="D90" s="30">
        <v>508.5</v>
      </c>
      <c r="E90" s="30">
        <v>341.5</v>
      </c>
      <c r="F90" s="6"/>
      <c r="G90" s="30">
        <v>9.0299999999999994</v>
      </c>
      <c r="H90" s="6"/>
      <c r="I90" s="30">
        <v>28.44</v>
      </c>
      <c r="J90" s="6"/>
      <c r="K90" s="30">
        <v>0.38</v>
      </c>
      <c r="L90" s="6"/>
      <c r="M90" s="6"/>
      <c r="N90" s="6"/>
      <c r="O90" s="6"/>
      <c r="P90" s="6"/>
      <c r="Q90" s="30">
        <v>24.2</v>
      </c>
      <c r="R90" s="30">
        <v>97.2</v>
      </c>
      <c r="S90" s="30">
        <v>486</v>
      </c>
      <c r="T90" s="30">
        <v>18.989999999999998</v>
      </c>
      <c r="U90" s="6"/>
      <c r="V90" s="6"/>
      <c r="W90" s="6"/>
      <c r="X90" s="6"/>
      <c r="Y90" s="6"/>
      <c r="Z90" s="6"/>
      <c r="AA90" s="6"/>
      <c r="AB90" s="30">
        <v>61.9</v>
      </c>
      <c r="AC90" s="30">
        <v>278</v>
      </c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39">
        <f t="shared" si="60"/>
        <v>0.16950000000000001</v>
      </c>
      <c r="AP90" s="40"/>
      <c r="AQ90" s="39">
        <f t="shared" si="92"/>
        <v>0.21099999999999999</v>
      </c>
      <c r="AR90" s="39">
        <f t="shared" si="61"/>
        <v>0.18059999999999998</v>
      </c>
      <c r="AS90" s="39">
        <f t="shared" si="62"/>
        <v>0</v>
      </c>
      <c r="AT90" s="39">
        <f t="shared" si="63"/>
        <v>2.0009146234213953</v>
      </c>
      <c r="AU90" s="39">
        <f t="shared" si="64"/>
        <v>0</v>
      </c>
      <c r="AV90" s="39">
        <f t="shared" si="65"/>
        <v>0</v>
      </c>
      <c r="AW90" s="39">
        <f t="shared" si="66"/>
        <v>0</v>
      </c>
      <c r="AX90" s="39">
        <f t="shared" si="67"/>
        <v>0</v>
      </c>
      <c r="AY90" s="39">
        <f t="shared" si="68"/>
        <v>0</v>
      </c>
      <c r="AZ90" s="39">
        <f t="shared" si="68"/>
        <v>24.2</v>
      </c>
      <c r="BA90" s="39">
        <f t="shared" si="68"/>
        <v>97.2</v>
      </c>
      <c r="BB90" s="39">
        <f t="shared" si="56"/>
        <v>486</v>
      </c>
      <c r="BC90" s="39">
        <f t="shared" si="69"/>
        <v>37.979999999999997</v>
      </c>
      <c r="BD90" s="39">
        <f t="shared" si="70"/>
        <v>0</v>
      </c>
      <c r="BE90" s="39">
        <f t="shared" si="70"/>
        <v>0</v>
      </c>
      <c r="BF90" s="39">
        <f t="shared" si="70"/>
        <v>0</v>
      </c>
      <c r="BG90" s="39">
        <f t="shared" si="71"/>
        <v>0</v>
      </c>
      <c r="BH90" s="39">
        <f t="shared" si="90"/>
        <v>0</v>
      </c>
      <c r="BI90" s="39">
        <f t="shared" si="72"/>
        <v>0</v>
      </c>
      <c r="BJ90" s="39">
        <f t="shared" si="73"/>
        <v>0</v>
      </c>
      <c r="BK90" s="39">
        <f t="shared" si="74"/>
        <v>6.1899999999999997E-2</v>
      </c>
      <c r="BL90" s="39">
        <f t="shared" si="75"/>
        <v>9.2666666666666661E-2</v>
      </c>
      <c r="BM90" s="39">
        <f t="shared" si="76"/>
        <v>0</v>
      </c>
      <c r="BN90" s="39">
        <f t="shared" si="76"/>
        <v>0</v>
      </c>
      <c r="BO90" s="39">
        <f t="shared" si="76"/>
        <v>0</v>
      </c>
      <c r="BP90" s="39">
        <f t="shared" si="57"/>
        <v>0</v>
      </c>
      <c r="BQ90" s="39">
        <f t="shared" si="77"/>
        <v>0</v>
      </c>
      <c r="BR90" s="39">
        <f t="shared" si="78"/>
        <v>0</v>
      </c>
      <c r="BS90" s="39">
        <f t="shared" si="79"/>
        <v>0</v>
      </c>
      <c r="BT90" s="39">
        <f t="shared" si="80"/>
        <v>0</v>
      </c>
      <c r="BU90" s="39">
        <f t="shared" si="80"/>
        <v>0</v>
      </c>
      <c r="BV90" s="40"/>
      <c r="BW90" s="39">
        <v>5.22</v>
      </c>
      <c r="BX90" s="39">
        <f t="shared" si="93"/>
        <v>0.21099999999999999</v>
      </c>
      <c r="BY90" s="39">
        <f t="shared" si="38"/>
        <v>0.48745448799999996</v>
      </c>
      <c r="BZ90" s="39"/>
      <c r="CA90" s="39">
        <f t="shared" si="39"/>
        <v>0.48745448799999996</v>
      </c>
      <c r="CB90" s="39">
        <f t="shared" si="94"/>
        <v>0.18059999999999998</v>
      </c>
      <c r="CC90" s="39">
        <v>0.9</v>
      </c>
      <c r="CD90" s="39">
        <f t="shared" si="55"/>
        <v>2.0009146234213953</v>
      </c>
      <c r="CE90" s="39">
        <f t="shared" si="37"/>
        <v>1.3342369205746816</v>
      </c>
      <c r="CF90" s="39">
        <f t="shared" si="40"/>
        <v>0.05</v>
      </c>
      <c r="CG90" s="39">
        <f t="shared" si="89"/>
        <v>6.1899999999999997E-2</v>
      </c>
      <c r="CH90" s="39">
        <f t="shared" si="83"/>
        <v>0</v>
      </c>
      <c r="CI90" s="39">
        <f t="shared" si="84"/>
        <v>0</v>
      </c>
      <c r="CJ90" s="39">
        <v>0.16</v>
      </c>
      <c r="CK90" s="39">
        <f t="shared" si="81"/>
        <v>2.0009146234213953</v>
      </c>
      <c r="CL90" s="39">
        <f t="shared" si="85"/>
        <v>0</v>
      </c>
      <c r="CM90" s="39">
        <f t="shared" si="41"/>
        <v>3.0155999999999992</v>
      </c>
      <c r="CN90" s="39">
        <v>4.5</v>
      </c>
      <c r="CO90" s="39">
        <f t="shared" si="82"/>
        <v>2.0009146234213953</v>
      </c>
      <c r="CP90" s="39">
        <f t="shared" si="87"/>
        <v>4.1265669747460638</v>
      </c>
      <c r="CQ90" s="39">
        <f t="shared" si="86"/>
        <v>1.5024056528401788</v>
      </c>
      <c r="CR90" s="39">
        <v>3.0155999999999992</v>
      </c>
      <c r="CS90" s="39">
        <v>3.6</v>
      </c>
      <c r="CT90" s="6"/>
      <c r="CU90" s="39">
        <f t="shared" si="43"/>
        <v>0.54411706010785477</v>
      </c>
    </row>
    <row r="91" spans="1:99">
      <c r="A91" s="59">
        <v>1583</v>
      </c>
      <c r="B91" s="6"/>
      <c r="C91" s="30">
        <v>609.5</v>
      </c>
      <c r="D91" s="30">
        <v>503.1</v>
      </c>
      <c r="E91" s="30">
        <v>425.5</v>
      </c>
      <c r="F91" s="6"/>
      <c r="G91" s="30">
        <v>11.04</v>
      </c>
      <c r="H91" s="6"/>
      <c r="I91" s="30">
        <v>37.26</v>
      </c>
      <c r="J91" s="6"/>
      <c r="K91" s="6"/>
      <c r="L91" s="6"/>
      <c r="M91" s="6"/>
      <c r="N91" s="30">
        <v>243.1</v>
      </c>
      <c r="O91" s="6"/>
      <c r="P91" s="6"/>
      <c r="Q91" s="30">
        <v>22.1</v>
      </c>
      <c r="R91" s="6"/>
      <c r="S91" s="30">
        <v>365</v>
      </c>
      <c r="T91" s="30">
        <v>15.64</v>
      </c>
      <c r="U91" s="6"/>
      <c r="V91" s="6"/>
      <c r="W91" s="6"/>
      <c r="X91" s="6"/>
      <c r="Y91" s="30">
        <v>63.24</v>
      </c>
      <c r="Z91" s="6"/>
      <c r="AA91" s="6"/>
      <c r="AB91" s="30">
        <v>59.6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39">
        <f t="shared" si="60"/>
        <v>0.16770000000000002</v>
      </c>
      <c r="AP91" s="40"/>
      <c r="AQ91" s="39">
        <f t="shared" si="92"/>
        <v>0.20316666666666666</v>
      </c>
      <c r="AR91" s="39">
        <f t="shared" si="61"/>
        <v>0.2208</v>
      </c>
      <c r="AS91" s="39">
        <f t="shared" si="62"/>
        <v>0</v>
      </c>
      <c r="AT91" s="39">
        <f t="shared" si="63"/>
        <v>2.6214514370141062</v>
      </c>
      <c r="AU91" s="39">
        <f t="shared" si="64"/>
        <v>0</v>
      </c>
      <c r="AV91" s="39">
        <f t="shared" si="65"/>
        <v>0</v>
      </c>
      <c r="AW91" s="39">
        <f t="shared" si="66"/>
        <v>243.1</v>
      </c>
      <c r="AX91" s="39">
        <f t="shared" si="67"/>
        <v>0</v>
      </c>
      <c r="AY91" s="39">
        <f t="shared" si="68"/>
        <v>0</v>
      </c>
      <c r="AZ91" s="39">
        <f t="shared" si="68"/>
        <v>22.1</v>
      </c>
      <c r="BA91" s="39">
        <f t="shared" si="68"/>
        <v>0</v>
      </c>
      <c r="BB91" s="39">
        <f t="shared" si="56"/>
        <v>365</v>
      </c>
      <c r="BC91" s="39">
        <f t="shared" si="69"/>
        <v>31.28</v>
      </c>
      <c r="BD91" s="39">
        <f t="shared" si="70"/>
        <v>0</v>
      </c>
      <c r="BE91" s="39">
        <f t="shared" si="70"/>
        <v>0</v>
      </c>
      <c r="BF91" s="39">
        <f t="shared" si="70"/>
        <v>0</v>
      </c>
      <c r="BG91" s="39">
        <f t="shared" si="71"/>
        <v>0</v>
      </c>
      <c r="BH91" s="39">
        <f t="shared" si="90"/>
        <v>4.4441244239631335</v>
      </c>
      <c r="BI91" s="39">
        <f t="shared" si="72"/>
        <v>0</v>
      </c>
      <c r="BJ91" s="39">
        <f t="shared" si="73"/>
        <v>0</v>
      </c>
      <c r="BK91" s="39">
        <f t="shared" si="74"/>
        <v>5.96E-2</v>
      </c>
      <c r="BL91" s="39">
        <f t="shared" si="75"/>
        <v>0</v>
      </c>
      <c r="BM91" s="39">
        <f t="shared" si="76"/>
        <v>0</v>
      </c>
      <c r="BN91" s="39">
        <f t="shared" si="76"/>
        <v>0</v>
      </c>
      <c r="BO91" s="39">
        <f t="shared" si="76"/>
        <v>0</v>
      </c>
      <c r="BP91" s="39">
        <f t="shared" si="57"/>
        <v>0</v>
      </c>
      <c r="BQ91" s="39">
        <f t="shared" si="77"/>
        <v>0</v>
      </c>
      <c r="BR91" s="39">
        <f t="shared" si="78"/>
        <v>0</v>
      </c>
      <c r="BS91" s="39">
        <f t="shared" si="79"/>
        <v>0</v>
      </c>
      <c r="BT91" s="39">
        <f t="shared" si="80"/>
        <v>0</v>
      </c>
      <c r="BU91" s="39">
        <f t="shared" si="80"/>
        <v>0</v>
      </c>
      <c r="BV91" s="40"/>
      <c r="BW91" s="39">
        <v>5.21</v>
      </c>
      <c r="BX91" s="39">
        <f t="shared" si="93"/>
        <v>0.20316666666666666</v>
      </c>
      <c r="BY91" s="39">
        <f t="shared" si="38"/>
        <v>0.47741936533333335</v>
      </c>
      <c r="BZ91" s="39"/>
      <c r="CA91" s="39">
        <f t="shared" si="39"/>
        <v>0.47741936533333335</v>
      </c>
      <c r="CB91" s="39">
        <f t="shared" si="94"/>
        <v>0.2208</v>
      </c>
      <c r="CC91" s="39">
        <f>AW91/240</f>
        <v>1.0129166666666667</v>
      </c>
      <c r="CD91" s="39">
        <f t="shared" si="55"/>
        <v>2.6214514370141062</v>
      </c>
      <c r="CE91" s="39">
        <f t="shared" si="37"/>
        <v>1.337546308846119</v>
      </c>
      <c r="CF91" s="39">
        <f t="shared" si="40"/>
        <v>5.6273148148148149E-2</v>
      </c>
      <c r="CG91" s="39">
        <f t="shared" si="89"/>
        <v>5.96E-2</v>
      </c>
      <c r="CH91" s="39">
        <f t="shared" si="83"/>
        <v>0</v>
      </c>
      <c r="CI91" s="39">
        <f t="shared" si="84"/>
        <v>0</v>
      </c>
      <c r="CJ91" s="39">
        <v>0.16</v>
      </c>
      <c r="CK91" s="39">
        <f t="shared" si="81"/>
        <v>2.6214514370141062</v>
      </c>
      <c r="CL91" s="39">
        <f t="shared" si="85"/>
        <v>0</v>
      </c>
      <c r="CM91" s="39">
        <f t="shared" si="41"/>
        <v>3.0155999999999992</v>
      </c>
      <c r="CN91" s="39">
        <f>BH91</f>
        <v>4.4441244239631335</v>
      </c>
      <c r="CO91" s="39">
        <f t="shared" si="82"/>
        <v>2.6214514370141062</v>
      </c>
      <c r="CP91" s="39">
        <v>4.55</v>
      </c>
      <c r="CQ91" s="39">
        <f t="shared" si="86"/>
        <v>1.656569676987607</v>
      </c>
      <c r="CR91" s="39">
        <v>3.0155999999999992</v>
      </c>
      <c r="CS91" s="39">
        <v>3.6</v>
      </c>
      <c r="CT91" s="6"/>
      <c r="CU91" s="39">
        <f t="shared" si="43"/>
        <v>0.5678615545938186</v>
      </c>
    </row>
    <row r="92" spans="1:99">
      <c r="A92" s="59">
        <v>1584</v>
      </c>
      <c r="B92" s="6"/>
      <c r="C92" s="30">
        <v>667.2</v>
      </c>
      <c r="D92" s="30">
        <v>667.2</v>
      </c>
      <c r="E92" s="30">
        <v>443.1</v>
      </c>
      <c r="F92" s="6"/>
      <c r="G92" s="30">
        <v>18.2</v>
      </c>
      <c r="H92" s="6"/>
      <c r="I92" s="30">
        <v>38.47</v>
      </c>
      <c r="J92" s="6"/>
      <c r="K92" s="6"/>
      <c r="L92" s="30">
        <v>45.17</v>
      </c>
      <c r="M92" s="6"/>
      <c r="N92" s="30">
        <v>211.8</v>
      </c>
      <c r="O92" s="6"/>
      <c r="P92" s="6"/>
      <c r="Q92" s="6"/>
      <c r="R92" s="6"/>
      <c r="S92" s="30">
        <v>642</v>
      </c>
      <c r="T92" s="6"/>
      <c r="U92" s="6"/>
      <c r="V92" s="6"/>
      <c r="W92" s="6"/>
      <c r="X92" s="6"/>
      <c r="Y92" s="30">
        <v>54.9</v>
      </c>
      <c r="Z92" s="6"/>
      <c r="AA92" s="6"/>
      <c r="AB92" s="30">
        <v>63.8</v>
      </c>
      <c r="AC92" s="30">
        <v>334</v>
      </c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39">
        <f t="shared" si="60"/>
        <v>0.22240000000000001</v>
      </c>
      <c r="AP92" s="40"/>
      <c r="AQ92" s="39">
        <f t="shared" si="92"/>
        <v>0.22240000000000001</v>
      </c>
      <c r="AR92" s="39">
        <f t="shared" si="61"/>
        <v>0.36399999999999999</v>
      </c>
      <c r="AS92" s="39">
        <f t="shared" si="62"/>
        <v>0</v>
      </c>
      <c r="AT92" s="39">
        <f t="shared" si="63"/>
        <v>2.7065817708516549</v>
      </c>
      <c r="AU92" s="39">
        <f t="shared" si="64"/>
        <v>0</v>
      </c>
      <c r="AV92" s="39">
        <f t="shared" si="65"/>
        <v>0.20438914027149321</v>
      </c>
      <c r="AW92" s="39">
        <f t="shared" si="66"/>
        <v>211.8</v>
      </c>
      <c r="AX92" s="39">
        <f t="shared" si="67"/>
        <v>0</v>
      </c>
      <c r="AY92" s="39">
        <f t="shared" si="68"/>
        <v>0</v>
      </c>
      <c r="AZ92" s="39">
        <f t="shared" si="68"/>
        <v>0</v>
      </c>
      <c r="BA92" s="39">
        <f t="shared" si="68"/>
        <v>0</v>
      </c>
      <c r="BB92" s="39">
        <f t="shared" si="56"/>
        <v>642</v>
      </c>
      <c r="BC92" s="39">
        <f t="shared" si="69"/>
        <v>0</v>
      </c>
      <c r="BD92" s="39">
        <f t="shared" si="70"/>
        <v>0</v>
      </c>
      <c r="BE92" s="39">
        <f t="shared" si="70"/>
        <v>0</v>
      </c>
      <c r="BF92" s="39">
        <f t="shared" si="70"/>
        <v>0</v>
      </c>
      <c r="BG92" s="39">
        <f t="shared" si="71"/>
        <v>0</v>
      </c>
      <c r="BH92" s="39">
        <f t="shared" si="90"/>
        <v>5.1833717357910905</v>
      </c>
      <c r="BI92" s="39">
        <f t="shared" si="72"/>
        <v>0</v>
      </c>
      <c r="BJ92" s="39">
        <f t="shared" si="73"/>
        <v>0</v>
      </c>
      <c r="BK92" s="39">
        <f t="shared" si="74"/>
        <v>6.3799999999999996E-2</v>
      </c>
      <c r="BL92" s="39">
        <f t="shared" si="75"/>
        <v>0.11133333333333334</v>
      </c>
      <c r="BM92" s="39">
        <f t="shared" si="76"/>
        <v>0</v>
      </c>
      <c r="BN92" s="39">
        <f t="shared" si="76"/>
        <v>0</v>
      </c>
      <c r="BO92" s="39">
        <f t="shared" si="76"/>
        <v>0</v>
      </c>
      <c r="BP92" s="39">
        <f t="shared" si="57"/>
        <v>0</v>
      </c>
      <c r="BQ92" s="39">
        <f t="shared" si="77"/>
        <v>0</v>
      </c>
      <c r="BR92" s="39">
        <f t="shared" si="78"/>
        <v>0</v>
      </c>
      <c r="BS92" s="39">
        <f t="shared" si="79"/>
        <v>0</v>
      </c>
      <c r="BT92" s="39">
        <f t="shared" si="80"/>
        <v>0</v>
      </c>
      <c r="BU92" s="39">
        <f t="shared" si="80"/>
        <v>0</v>
      </c>
      <c r="BV92" s="40"/>
      <c r="BW92" s="39">
        <v>5.56</v>
      </c>
      <c r="BX92" s="39">
        <f t="shared" si="93"/>
        <v>0.22240000000000001</v>
      </c>
      <c r="BY92" s="39">
        <f t="shared" si="38"/>
        <v>0.51142287520000007</v>
      </c>
      <c r="BZ92" s="39"/>
      <c r="CA92" s="39">
        <f t="shared" si="39"/>
        <v>0.51142287520000007</v>
      </c>
      <c r="CB92" s="39">
        <f t="shared" si="94"/>
        <v>0.36399999999999999</v>
      </c>
      <c r="CC92" s="39">
        <f>AW92/240</f>
        <v>0.88250000000000006</v>
      </c>
      <c r="CD92" s="39">
        <f t="shared" si="55"/>
        <v>2.7065817708516549</v>
      </c>
      <c r="CE92" s="39">
        <f t="shared" si="37"/>
        <v>1.3408556971175567</v>
      </c>
      <c r="CF92" s="39">
        <f t="shared" si="40"/>
        <v>4.9027777777777781E-2</v>
      </c>
      <c r="CG92" s="39">
        <f t="shared" si="89"/>
        <v>6.3799999999999996E-2</v>
      </c>
      <c r="CH92" s="39">
        <f t="shared" si="83"/>
        <v>0</v>
      </c>
      <c r="CI92" s="39">
        <f t="shared" si="84"/>
        <v>0</v>
      </c>
      <c r="CJ92" s="39">
        <f>AV92</f>
        <v>0.20438914027149321</v>
      </c>
      <c r="CK92" s="39">
        <f t="shared" si="81"/>
        <v>2.7065817708516549</v>
      </c>
      <c r="CL92" s="39">
        <f t="shared" si="85"/>
        <v>0</v>
      </c>
      <c r="CM92" s="39">
        <f t="shared" si="41"/>
        <v>3.0155999999999992</v>
      </c>
      <c r="CN92" s="39">
        <f>BH92</f>
        <v>5.1833717357910905</v>
      </c>
      <c r="CO92" s="39">
        <f t="shared" si="82"/>
        <v>2.7065817708516549</v>
      </c>
      <c r="CP92" s="39">
        <f>1000*((AC92/13.5)/(4*162))/7.701</f>
        <v>4.9578178761337597</v>
      </c>
      <c r="CQ92" s="39">
        <f t="shared" si="86"/>
        <v>1.8050485181605025</v>
      </c>
      <c r="CR92" s="39">
        <v>3.0155999999999992</v>
      </c>
      <c r="CS92" s="39">
        <v>3.6</v>
      </c>
      <c r="CT92" s="6"/>
      <c r="CU92" s="39">
        <f t="shared" si="43"/>
        <v>0.61792408078208383</v>
      </c>
    </row>
    <row r="93" spans="1:99">
      <c r="A93" s="59">
        <v>1585</v>
      </c>
      <c r="B93" s="6"/>
      <c r="C93" s="30">
        <v>684.1</v>
      </c>
      <c r="D93" s="30">
        <v>639.29999999999995</v>
      </c>
      <c r="E93" s="30">
        <v>328.6</v>
      </c>
      <c r="F93" s="6"/>
      <c r="G93" s="30">
        <v>20.8</v>
      </c>
      <c r="H93" s="6"/>
      <c r="I93" s="30">
        <v>32.86</v>
      </c>
      <c r="J93" s="6"/>
      <c r="K93" s="6"/>
      <c r="L93" s="30">
        <v>59.07</v>
      </c>
      <c r="M93" s="6"/>
      <c r="N93" s="6"/>
      <c r="O93" s="6"/>
      <c r="P93" s="6"/>
      <c r="Q93" s="30">
        <v>26.1</v>
      </c>
      <c r="R93" s="6"/>
      <c r="S93" s="30">
        <v>644</v>
      </c>
      <c r="T93" s="6"/>
      <c r="U93" s="6"/>
      <c r="V93" s="6"/>
      <c r="W93" s="6"/>
      <c r="X93" s="6"/>
      <c r="Y93" s="6"/>
      <c r="Z93" s="6"/>
      <c r="AA93" s="6"/>
      <c r="AB93" s="30">
        <v>62.1</v>
      </c>
      <c r="AC93" s="30">
        <v>250</v>
      </c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39">
        <f t="shared" si="60"/>
        <v>0.21309999999999998</v>
      </c>
      <c r="AP93" s="40"/>
      <c r="AQ93" s="39">
        <f t="shared" si="92"/>
        <v>0.22803333333333334</v>
      </c>
      <c r="AR93" s="39">
        <f t="shared" si="61"/>
        <v>0.41600000000000004</v>
      </c>
      <c r="AS93" s="39">
        <f t="shared" si="62"/>
        <v>0</v>
      </c>
      <c r="AT93" s="39">
        <f t="shared" si="63"/>
        <v>2.311886586695747</v>
      </c>
      <c r="AU93" s="39">
        <f t="shared" si="64"/>
        <v>0</v>
      </c>
      <c r="AV93" s="39">
        <f t="shared" si="65"/>
        <v>0.26728506787330319</v>
      </c>
      <c r="AW93" s="39">
        <f t="shared" si="66"/>
        <v>0</v>
      </c>
      <c r="AX93" s="39">
        <f t="shared" si="67"/>
        <v>0</v>
      </c>
      <c r="AY93" s="39">
        <f t="shared" si="68"/>
        <v>0</v>
      </c>
      <c r="AZ93" s="39">
        <f t="shared" si="68"/>
        <v>26.1</v>
      </c>
      <c r="BA93" s="39">
        <f t="shared" si="68"/>
        <v>0</v>
      </c>
      <c r="BB93" s="39">
        <f t="shared" si="56"/>
        <v>644</v>
      </c>
      <c r="BC93" s="39">
        <f t="shared" si="69"/>
        <v>0</v>
      </c>
      <c r="BD93" s="39">
        <f t="shared" si="70"/>
        <v>0</v>
      </c>
      <c r="BE93" s="39">
        <f t="shared" si="70"/>
        <v>0</v>
      </c>
      <c r="BF93" s="39">
        <f t="shared" si="70"/>
        <v>0</v>
      </c>
      <c r="BG93" s="39">
        <f t="shared" si="71"/>
        <v>0</v>
      </c>
      <c r="BH93" s="39">
        <f t="shared" si="90"/>
        <v>0</v>
      </c>
      <c r="BI93" s="39">
        <f t="shared" si="72"/>
        <v>0</v>
      </c>
      <c r="BJ93" s="39">
        <f t="shared" si="73"/>
        <v>0</v>
      </c>
      <c r="BK93" s="39">
        <f t="shared" si="74"/>
        <v>6.2100000000000002E-2</v>
      </c>
      <c r="BL93" s="39">
        <f t="shared" si="75"/>
        <v>8.3333333333333329E-2</v>
      </c>
      <c r="BM93" s="39">
        <f t="shared" si="76"/>
        <v>0</v>
      </c>
      <c r="BN93" s="39">
        <f t="shared" si="76"/>
        <v>0</v>
      </c>
      <c r="BO93" s="39">
        <f t="shared" si="76"/>
        <v>0</v>
      </c>
      <c r="BP93" s="39">
        <f t="shared" si="57"/>
        <v>0</v>
      </c>
      <c r="BQ93" s="39">
        <f t="shared" si="77"/>
        <v>0</v>
      </c>
      <c r="BR93" s="39">
        <f t="shared" si="78"/>
        <v>0</v>
      </c>
      <c r="BS93" s="39">
        <f t="shared" si="79"/>
        <v>0</v>
      </c>
      <c r="BT93" s="39">
        <f t="shared" si="80"/>
        <v>0</v>
      </c>
      <c r="BU93" s="39">
        <f t="shared" si="80"/>
        <v>0</v>
      </c>
      <c r="BV93" s="40"/>
      <c r="BW93" s="39">
        <v>5.79</v>
      </c>
      <c r="BX93" s="39">
        <f t="shared" si="93"/>
        <v>0.22803333333333334</v>
      </c>
      <c r="BY93" s="39">
        <f t="shared" si="38"/>
        <v>0.52505049226666667</v>
      </c>
      <c r="BZ93" s="39"/>
      <c r="CA93" s="39">
        <f t="shared" si="39"/>
        <v>0.52505049226666667</v>
      </c>
      <c r="CB93" s="39">
        <f t="shared" si="94"/>
        <v>0.41600000000000004</v>
      </c>
      <c r="CC93" s="39">
        <v>0.7</v>
      </c>
      <c r="CD93" s="39">
        <f t="shared" si="55"/>
        <v>2.311886586695747</v>
      </c>
      <c r="CE93" s="39">
        <f t="shared" si="37"/>
        <v>1.3441650853889944</v>
      </c>
      <c r="CF93" s="39">
        <f t="shared" si="40"/>
        <v>3.888888888888889E-2</v>
      </c>
      <c r="CG93" s="39">
        <f t="shared" si="89"/>
        <v>6.2100000000000002E-2</v>
      </c>
      <c r="CH93" s="39">
        <f t="shared" si="83"/>
        <v>0</v>
      </c>
      <c r="CI93" s="39">
        <f t="shared" si="84"/>
        <v>0</v>
      </c>
      <c r="CJ93" s="39">
        <f>AV93</f>
        <v>0.26728506787330319</v>
      </c>
      <c r="CK93" s="39">
        <f t="shared" si="81"/>
        <v>2.311886586695747</v>
      </c>
      <c r="CL93" s="39">
        <f t="shared" si="85"/>
        <v>0</v>
      </c>
      <c r="CM93" s="39">
        <f t="shared" si="41"/>
        <v>3.0155999999999992</v>
      </c>
      <c r="CN93" s="39">
        <v>4.5999999999999996</v>
      </c>
      <c r="CO93" s="39">
        <f t="shared" si="82"/>
        <v>2.311886586695747</v>
      </c>
      <c r="CP93" s="39">
        <f>1000*((AC93/13.5)/(4*162))/7.701</f>
        <v>3.710941524052215</v>
      </c>
      <c r="CQ93" s="39">
        <f t="shared" si="86"/>
        <v>1.3510842201800166</v>
      </c>
      <c r="CR93" s="39">
        <v>3.0155999999999992</v>
      </c>
      <c r="CS93" s="39">
        <v>3.6</v>
      </c>
      <c r="CT93" s="6"/>
      <c r="CU93" s="39">
        <f t="shared" si="43"/>
        <v>0.63179415388227367</v>
      </c>
    </row>
    <row r="94" spans="1:99">
      <c r="A94" s="59">
        <v>1586</v>
      </c>
      <c r="B94" s="6"/>
      <c r="C94" s="30">
        <v>606.70000000000005</v>
      </c>
      <c r="D94" s="30">
        <v>569.79999999999995</v>
      </c>
      <c r="E94" s="30">
        <v>295.60000000000002</v>
      </c>
      <c r="F94" s="6"/>
      <c r="G94" s="30">
        <v>14.71</v>
      </c>
      <c r="H94" s="6"/>
      <c r="I94" s="30">
        <v>28.67</v>
      </c>
      <c r="J94" s="6"/>
      <c r="K94" s="6"/>
      <c r="L94" s="6"/>
      <c r="M94" s="6"/>
      <c r="N94" s="30">
        <v>166.8</v>
      </c>
      <c r="O94" s="6"/>
      <c r="P94" s="6"/>
      <c r="Q94" s="30">
        <v>39.799999999999997</v>
      </c>
      <c r="R94" s="30">
        <v>53.4</v>
      </c>
      <c r="S94" s="6"/>
      <c r="T94" s="30">
        <v>18.12</v>
      </c>
      <c r="U94" s="6"/>
      <c r="V94" s="30">
        <v>1.39</v>
      </c>
      <c r="W94" s="6"/>
      <c r="X94" s="6"/>
      <c r="Y94" s="6"/>
      <c r="Z94" s="6"/>
      <c r="AA94" s="6"/>
      <c r="AB94" s="30">
        <v>72.3</v>
      </c>
      <c r="AC94" s="30">
        <v>320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39">
        <f t="shared" si="60"/>
        <v>0.18993333333333332</v>
      </c>
      <c r="AP94" s="40"/>
      <c r="AQ94" s="39">
        <f t="shared" si="92"/>
        <v>0.20223333333333335</v>
      </c>
      <c r="AR94" s="39">
        <f t="shared" si="61"/>
        <v>0.29420000000000002</v>
      </c>
      <c r="AS94" s="39">
        <f t="shared" si="62"/>
        <v>0</v>
      </c>
      <c r="AT94" s="39">
        <f t="shared" si="63"/>
        <v>2.0170964224153094</v>
      </c>
      <c r="AU94" s="39">
        <f t="shared" si="64"/>
        <v>0</v>
      </c>
      <c r="AV94" s="39">
        <f t="shared" si="65"/>
        <v>0</v>
      </c>
      <c r="AW94" s="39">
        <f t="shared" si="66"/>
        <v>166.8</v>
      </c>
      <c r="AX94" s="39">
        <f t="shared" si="67"/>
        <v>0</v>
      </c>
      <c r="AY94" s="39">
        <f t="shared" si="68"/>
        <v>0</v>
      </c>
      <c r="AZ94" s="39">
        <f t="shared" si="68"/>
        <v>39.799999999999997</v>
      </c>
      <c r="BA94" s="39">
        <f t="shared" si="68"/>
        <v>53.4</v>
      </c>
      <c r="BB94" s="39">
        <f t="shared" si="56"/>
        <v>0</v>
      </c>
      <c r="BC94" s="39">
        <f t="shared" si="69"/>
        <v>36.24</v>
      </c>
      <c r="BD94" s="39">
        <f t="shared" si="70"/>
        <v>0</v>
      </c>
      <c r="BE94" s="39">
        <f t="shared" si="70"/>
        <v>3.2027649769585254</v>
      </c>
      <c r="BF94" s="39">
        <f t="shared" si="70"/>
        <v>0</v>
      </c>
      <c r="BG94" s="39">
        <f t="shared" si="71"/>
        <v>0</v>
      </c>
      <c r="BH94" s="39">
        <f t="shared" si="90"/>
        <v>4.1292242703533022</v>
      </c>
      <c r="BI94" s="39">
        <f t="shared" si="72"/>
        <v>0</v>
      </c>
      <c r="BJ94" s="39">
        <f t="shared" si="73"/>
        <v>0</v>
      </c>
      <c r="BK94" s="39">
        <f t="shared" si="74"/>
        <v>7.2300000000000003E-2</v>
      </c>
      <c r="BL94" s="39">
        <f t="shared" si="75"/>
        <v>0.10666666666666667</v>
      </c>
      <c r="BM94" s="39">
        <f t="shared" si="76"/>
        <v>0</v>
      </c>
      <c r="BN94" s="39">
        <f t="shared" si="76"/>
        <v>0</v>
      </c>
      <c r="BO94" s="39">
        <f t="shared" si="76"/>
        <v>0</v>
      </c>
      <c r="BP94" s="39">
        <f t="shared" si="57"/>
        <v>0</v>
      </c>
      <c r="BQ94" s="39">
        <f t="shared" si="77"/>
        <v>0</v>
      </c>
      <c r="BR94" s="39">
        <f t="shared" si="78"/>
        <v>0</v>
      </c>
      <c r="BS94" s="39">
        <f t="shared" si="79"/>
        <v>0</v>
      </c>
      <c r="BT94" s="39">
        <f t="shared" si="80"/>
        <v>0</v>
      </c>
      <c r="BU94" s="39">
        <f t="shared" si="80"/>
        <v>0</v>
      </c>
      <c r="BV94" s="40"/>
      <c r="BW94" s="39">
        <v>5.39</v>
      </c>
      <c r="BX94" s="39">
        <f t="shared" si="93"/>
        <v>0.20223333333333335</v>
      </c>
      <c r="BY94" s="39">
        <f t="shared" si="38"/>
        <v>0.48143711386666671</v>
      </c>
      <c r="BZ94" s="39"/>
      <c r="CA94" s="39">
        <f t="shared" si="39"/>
        <v>0.48143711386666671</v>
      </c>
      <c r="CB94" s="39">
        <f t="shared" si="94"/>
        <v>0.29420000000000002</v>
      </c>
      <c r="CC94" s="39">
        <f>AW94/240</f>
        <v>0.69500000000000006</v>
      </c>
      <c r="CD94" s="39">
        <f t="shared" si="55"/>
        <v>2.0170964224153094</v>
      </c>
      <c r="CE94" s="39">
        <f t="shared" si="37"/>
        <v>1.3474744736604318</v>
      </c>
      <c r="CF94" s="39">
        <f t="shared" si="40"/>
        <v>3.8611111111111117E-2</v>
      </c>
      <c r="CG94" s="39">
        <f t="shared" si="89"/>
        <v>7.2300000000000003E-2</v>
      </c>
      <c r="CH94" s="39">
        <f t="shared" si="83"/>
        <v>0</v>
      </c>
      <c r="CI94" s="39">
        <f t="shared" si="84"/>
        <v>0</v>
      </c>
      <c r="CJ94" s="39">
        <v>0.22</v>
      </c>
      <c r="CK94" s="39">
        <f t="shared" si="81"/>
        <v>2.0170964224153094</v>
      </c>
      <c r="CL94" s="39">
        <f t="shared" si="85"/>
        <v>0</v>
      </c>
      <c r="CM94" s="39">
        <f t="shared" si="41"/>
        <v>3.0155999999999992</v>
      </c>
      <c r="CN94" s="39">
        <f>BH94</f>
        <v>4.1292242703533022</v>
      </c>
      <c r="CO94" s="39">
        <f t="shared" si="82"/>
        <v>2.0170964224153094</v>
      </c>
      <c r="CP94" s="39">
        <f>1000*((AC94/13.5)/(4*162))/7.701</f>
        <v>4.7500051507868353</v>
      </c>
      <c r="CQ94" s="39">
        <f t="shared" si="86"/>
        <v>1.7293878018304214</v>
      </c>
      <c r="CR94" s="39">
        <v>3.0155999999999992</v>
      </c>
      <c r="CS94" s="39">
        <v>3.6</v>
      </c>
      <c r="CT94" s="6"/>
      <c r="CU94" s="39">
        <f t="shared" si="43"/>
        <v>0.56600896956433744</v>
      </c>
    </row>
    <row r="95" spans="1:99">
      <c r="A95" s="59">
        <v>1587</v>
      </c>
      <c r="B95" s="6"/>
      <c r="C95" s="30">
        <v>852.6</v>
      </c>
      <c r="D95" s="30">
        <v>745.4</v>
      </c>
      <c r="E95" s="30">
        <v>452.6</v>
      </c>
      <c r="F95" s="6"/>
      <c r="G95" s="30">
        <v>20.260000000000002</v>
      </c>
      <c r="H95" s="6"/>
      <c r="I95" s="30">
        <v>41.12</v>
      </c>
      <c r="J95" s="6"/>
      <c r="K95" s="6"/>
      <c r="L95" s="6"/>
      <c r="M95" s="6"/>
      <c r="N95" s="30">
        <v>125.1</v>
      </c>
      <c r="O95" s="6"/>
      <c r="P95" s="6"/>
      <c r="Q95" s="30">
        <v>21.1</v>
      </c>
      <c r="R95" s="30">
        <v>102</v>
      </c>
      <c r="S95" s="6"/>
      <c r="T95" s="30">
        <v>16.850000000000001</v>
      </c>
      <c r="U95" s="6"/>
      <c r="V95" s="6"/>
      <c r="W95" s="6"/>
      <c r="X95" s="6"/>
      <c r="Y95" s="30">
        <v>62.55</v>
      </c>
      <c r="Z95" s="6"/>
      <c r="AA95" s="6"/>
      <c r="AB95" s="30">
        <v>103.2</v>
      </c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39">
        <f t="shared" si="60"/>
        <v>0.24846666666666667</v>
      </c>
      <c r="AP95" s="40"/>
      <c r="AQ95" s="39">
        <f t="shared" si="92"/>
        <v>0.28420000000000001</v>
      </c>
      <c r="AR95" s="39">
        <f t="shared" si="61"/>
        <v>0.4052</v>
      </c>
      <c r="AS95" s="39">
        <f t="shared" si="62"/>
        <v>0</v>
      </c>
      <c r="AT95" s="39">
        <f t="shared" si="63"/>
        <v>2.8930242375206667</v>
      </c>
      <c r="AU95" s="39">
        <f t="shared" si="64"/>
        <v>0</v>
      </c>
      <c r="AV95" s="39">
        <f t="shared" si="65"/>
        <v>0</v>
      </c>
      <c r="AW95" s="39">
        <f t="shared" si="66"/>
        <v>125.1</v>
      </c>
      <c r="AX95" s="39">
        <f t="shared" si="67"/>
        <v>0</v>
      </c>
      <c r="AY95" s="39">
        <f t="shared" si="68"/>
        <v>0</v>
      </c>
      <c r="AZ95" s="39">
        <f t="shared" si="68"/>
        <v>21.1</v>
      </c>
      <c r="BA95" s="39">
        <f t="shared" si="68"/>
        <v>102</v>
      </c>
      <c r="BB95" s="39">
        <f t="shared" si="56"/>
        <v>0</v>
      </c>
      <c r="BC95" s="39">
        <f t="shared" si="69"/>
        <v>33.700000000000003</v>
      </c>
      <c r="BD95" s="39">
        <f t="shared" si="70"/>
        <v>0</v>
      </c>
      <c r="BE95" s="39">
        <f t="shared" si="70"/>
        <v>0</v>
      </c>
      <c r="BF95" s="39">
        <f t="shared" si="70"/>
        <v>0</v>
      </c>
      <c r="BG95" s="39">
        <f t="shared" si="71"/>
        <v>0</v>
      </c>
      <c r="BH95" s="39">
        <f t="shared" si="90"/>
        <v>0</v>
      </c>
      <c r="BI95" s="39">
        <f t="shared" si="72"/>
        <v>0</v>
      </c>
      <c r="BJ95" s="39">
        <f t="shared" si="73"/>
        <v>0</v>
      </c>
      <c r="BK95" s="39">
        <f t="shared" si="74"/>
        <v>0.1032</v>
      </c>
      <c r="BL95" s="39">
        <f t="shared" si="75"/>
        <v>0</v>
      </c>
      <c r="BM95" s="39">
        <f t="shared" si="76"/>
        <v>0</v>
      </c>
      <c r="BN95" s="39">
        <f t="shared" si="76"/>
        <v>0</v>
      </c>
      <c r="BO95" s="39">
        <f t="shared" si="76"/>
        <v>0</v>
      </c>
      <c r="BP95" s="39">
        <f t="shared" si="57"/>
        <v>0</v>
      </c>
      <c r="BQ95" s="39">
        <f t="shared" si="77"/>
        <v>0</v>
      </c>
      <c r="BR95" s="39">
        <f t="shared" si="78"/>
        <v>0</v>
      </c>
      <c r="BS95" s="39">
        <f t="shared" si="79"/>
        <v>0</v>
      </c>
      <c r="BT95" s="39">
        <f t="shared" si="80"/>
        <v>0</v>
      </c>
      <c r="BU95" s="39">
        <f t="shared" si="80"/>
        <v>0</v>
      </c>
      <c r="BV95" s="40"/>
      <c r="BW95" s="39">
        <v>5.47</v>
      </c>
      <c r="BX95" s="39">
        <f t="shared" si="93"/>
        <v>0.28420000000000001</v>
      </c>
      <c r="BY95" s="39">
        <f t="shared" si="38"/>
        <v>0.58573401160000005</v>
      </c>
      <c r="BZ95" s="39"/>
      <c r="CA95" s="39">
        <f t="shared" si="39"/>
        <v>0.58573401160000005</v>
      </c>
      <c r="CB95" s="39">
        <f t="shared" si="94"/>
        <v>0.4052</v>
      </c>
      <c r="CC95" s="39">
        <f>AW95/240</f>
        <v>0.52124999999999999</v>
      </c>
      <c r="CD95" s="39">
        <f t="shared" si="55"/>
        <v>2.8930242375206667</v>
      </c>
      <c r="CE95" s="39">
        <f t="shared" si="37"/>
        <v>1.3507838619318695</v>
      </c>
      <c r="CF95" s="39">
        <f t="shared" si="40"/>
        <v>2.8958333333333332E-2</v>
      </c>
      <c r="CG95" s="39">
        <f t="shared" si="89"/>
        <v>0.1032</v>
      </c>
      <c r="CH95" s="39">
        <f t="shared" si="83"/>
        <v>0</v>
      </c>
      <c r="CI95" s="39">
        <f t="shared" si="84"/>
        <v>0</v>
      </c>
      <c r="CJ95" s="39">
        <v>0.22</v>
      </c>
      <c r="CK95" s="39">
        <f t="shared" si="81"/>
        <v>2.8930242375206667</v>
      </c>
      <c r="CL95" s="39">
        <f t="shared" si="85"/>
        <v>0</v>
      </c>
      <c r="CM95" s="39">
        <f t="shared" si="41"/>
        <v>3.2040749999999991</v>
      </c>
      <c r="CN95" s="39">
        <v>4.5999999999999996</v>
      </c>
      <c r="CO95" s="39">
        <f t="shared" si="82"/>
        <v>2.8930242375206667</v>
      </c>
      <c r="CP95" s="39">
        <v>5</v>
      </c>
      <c r="CQ95" s="39">
        <f t="shared" si="86"/>
        <v>1.8204062384479198</v>
      </c>
      <c r="CR95" s="39">
        <v>3.2040749999999991</v>
      </c>
      <c r="CS95" s="39">
        <v>3.6</v>
      </c>
      <c r="CT95" s="6"/>
      <c r="CU95" s="39">
        <f t="shared" si="43"/>
        <v>0.64079310587570881</v>
      </c>
    </row>
    <row r="96" spans="1:99">
      <c r="A96" s="59">
        <v>1588</v>
      </c>
      <c r="B96" s="6"/>
      <c r="C96" s="30">
        <v>834</v>
      </c>
      <c r="D96" s="30">
        <v>677.6</v>
      </c>
      <c r="E96" s="30">
        <v>409.9</v>
      </c>
      <c r="F96" s="6"/>
      <c r="G96" s="30">
        <v>21.02</v>
      </c>
      <c r="H96" s="6"/>
      <c r="I96" s="30">
        <v>44.98</v>
      </c>
      <c r="J96" s="6"/>
      <c r="K96" s="6"/>
      <c r="L96" s="6"/>
      <c r="M96" s="6"/>
      <c r="N96" s="30">
        <v>250.2</v>
      </c>
      <c r="O96" s="6"/>
      <c r="P96" s="6"/>
      <c r="Q96" s="30">
        <v>45</v>
      </c>
      <c r="R96" s="30">
        <v>121.5</v>
      </c>
      <c r="S96" s="6"/>
      <c r="T96" s="30">
        <v>14.43</v>
      </c>
      <c r="U96" s="6"/>
      <c r="V96" s="6"/>
      <c r="W96" s="6"/>
      <c r="X96" s="6"/>
      <c r="Y96" s="6"/>
      <c r="Z96" s="6"/>
      <c r="AA96" s="6"/>
      <c r="AB96" s="30">
        <v>101.3</v>
      </c>
      <c r="AC96" s="30">
        <v>351</v>
      </c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39">
        <f t="shared" si="60"/>
        <v>0.22586666666666669</v>
      </c>
      <c r="AP96" s="40"/>
      <c r="AQ96" s="39">
        <f t="shared" si="92"/>
        <v>0.27800000000000002</v>
      </c>
      <c r="AR96" s="39">
        <f t="shared" si="61"/>
        <v>0.4204</v>
      </c>
      <c r="AS96" s="39">
        <f t="shared" si="62"/>
        <v>0</v>
      </c>
      <c r="AT96" s="39">
        <f t="shared" si="63"/>
        <v>3.1645970380272272</v>
      </c>
      <c r="AU96" s="39">
        <f t="shared" si="64"/>
        <v>0</v>
      </c>
      <c r="AV96" s="39">
        <f t="shared" si="65"/>
        <v>0</v>
      </c>
      <c r="AW96" s="39">
        <f t="shared" si="66"/>
        <v>250.2</v>
      </c>
      <c r="AX96" s="39">
        <f t="shared" si="67"/>
        <v>0</v>
      </c>
      <c r="AY96" s="39">
        <f t="shared" si="68"/>
        <v>0</v>
      </c>
      <c r="AZ96" s="39">
        <f t="shared" si="68"/>
        <v>45</v>
      </c>
      <c r="BA96" s="39">
        <f t="shared" si="68"/>
        <v>121.5</v>
      </c>
      <c r="BB96" s="39">
        <f t="shared" si="56"/>
        <v>0</v>
      </c>
      <c r="BC96" s="39">
        <f t="shared" si="69"/>
        <v>28.86</v>
      </c>
      <c r="BD96" s="39">
        <f t="shared" si="70"/>
        <v>0</v>
      </c>
      <c r="BE96" s="39">
        <f t="shared" si="70"/>
        <v>0</v>
      </c>
      <c r="BF96" s="39">
        <f t="shared" si="70"/>
        <v>0</v>
      </c>
      <c r="BG96" s="39">
        <f t="shared" si="71"/>
        <v>0</v>
      </c>
      <c r="BH96" s="39">
        <f t="shared" si="90"/>
        <v>5.2428955453148998</v>
      </c>
      <c r="BI96" s="39">
        <f t="shared" si="72"/>
        <v>0</v>
      </c>
      <c r="BJ96" s="39">
        <f t="shared" si="73"/>
        <v>0</v>
      </c>
      <c r="BK96" s="39">
        <f t="shared" si="74"/>
        <v>0.1013</v>
      </c>
      <c r="BL96" s="39">
        <f t="shared" si="75"/>
        <v>0.11700000000000001</v>
      </c>
      <c r="BM96" s="39">
        <f t="shared" si="76"/>
        <v>0</v>
      </c>
      <c r="BN96" s="39">
        <f t="shared" si="76"/>
        <v>0</v>
      </c>
      <c r="BO96" s="39">
        <f t="shared" si="76"/>
        <v>0</v>
      </c>
      <c r="BP96" s="39">
        <f t="shared" si="57"/>
        <v>0</v>
      </c>
      <c r="BQ96" s="39">
        <f t="shared" si="77"/>
        <v>0</v>
      </c>
      <c r="BR96" s="39">
        <f t="shared" si="78"/>
        <v>0</v>
      </c>
      <c r="BS96" s="39">
        <f t="shared" si="79"/>
        <v>0</v>
      </c>
      <c r="BT96" s="39">
        <f t="shared" si="80"/>
        <v>0</v>
      </c>
      <c r="BU96" s="39">
        <f t="shared" si="80"/>
        <v>0</v>
      </c>
      <c r="BV96" s="40"/>
      <c r="BW96" s="39">
        <v>5.56</v>
      </c>
      <c r="BX96" s="39">
        <f t="shared" si="93"/>
        <v>0.27800000000000002</v>
      </c>
      <c r="BY96" s="39">
        <f t="shared" si="38"/>
        <v>0.58060862400000002</v>
      </c>
      <c r="BZ96" s="39"/>
      <c r="CA96" s="39">
        <f t="shared" si="39"/>
        <v>0.58060862400000002</v>
      </c>
      <c r="CB96" s="39">
        <f t="shared" si="94"/>
        <v>0.4204</v>
      </c>
      <c r="CC96" s="39">
        <f>AW96/240</f>
        <v>1.0425</v>
      </c>
      <c r="CD96" s="39">
        <f t="shared" si="55"/>
        <v>3.1645970380272272</v>
      </c>
      <c r="CE96" s="39">
        <f t="shared" si="37"/>
        <v>1.3540932502033072</v>
      </c>
      <c r="CF96" s="39">
        <f t="shared" si="40"/>
        <v>5.7916666666666665E-2</v>
      </c>
      <c r="CG96" s="39">
        <f t="shared" si="89"/>
        <v>0.1013</v>
      </c>
      <c r="CH96" s="39">
        <f t="shared" si="83"/>
        <v>0</v>
      </c>
      <c r="CI96" s="39">
        <f t="shared" si="84"/>
        <v>0</v>
      </c>
      <c r="CJ96" s="39">
        <v>0.22</v>
      </c>
      <c r="CK96" s="39">
        <f t="shared" si="81"/>
        <v>3.1645970380272272</v>
      </c>
      <c r="CL96" s="39">
        <f t="shared" si="85"/>
        <v>0</v>
      </c>
      <c r="CM96" s="39">
        <f t="shared" si="41"/>
        <v>3.2040749999999991</v>
      </c>
      <c r="CN96" s="39">
        <f>BH96</f>
        <v>5.2428955453148998</v>
      </c>
      <c r="CO96" s="39">
        <f t="shared" si="82"/>
        <v>3.1645970380272272</v>
      </c>
      <c r="CP96" s="39">
        <f>1000*((AC96/13.5)/(4*162))/7.701</f>
        <v>5.21016189976931</v>
      </c>
      <c r="CQ96" s="39">
        <f t="shared" si="86"/>
        <v>1.8969222451327437</v>
      </c>
      <c r="CR96" s="39">
        <v>3.2040749999999991</v>
      </c>
      <c r="CS96" s="39">
        <v>3.6</v>
      </c>
      <c r="CT96" s="6"/>
      <c r="CU96" s="39">
        <f t="shared" si="43"/>
        <v>0.687621421202394</v>
      </c>
    </row>
    <row r="97" spans="1:99">
      <c r="A97" s="59">
        <v>1589</v>
      </c>
      <c r="B97" s="6"/>
      <c r="C97" s="30">
        <v>582.5</v>
      </c>
      <c r="D97" s="30">
        <v>506.6</v>
      </c>
      <c r="E97" s="30">
        <v>253.1</v>
      </c>
      <c r="F97" s="6"/>
      <c r="G97" s="30">
        <v>17.3</v>
      </c>
      <c r="H97" s="6"/>
      <c r="I97" s="30">
        <v>40.58</v>
      </c>
      <c r="J97" s="6"/>
      <c r="K97" s="30">
        <v>0.46</v>
      </c>
      <c r="L97" s="30">
        <v>41.7</v>
      </c>
      <c r="M97" s="6"/>
      <c r="N97" s="30">
        <v>255.6</v>
      </c>
      <c r="O97" s="6"/>
      <c r="P97" s="6"/>
      <c r="Q97" s="30">
        <v>39.6</v>
      </c>
      <c r="R97" s="6"/>
      <c r="S97" s="6"/>
      <c r="T97" s="30">
        <v>11.81</v>
      </c>
      <c r="U97" s="6"/>
      <c r="V97" s="6"/>
      <c r="W97" s="6"/>
      <c r="X97" s="6"/>
      <c r="Y97" s="30">
        <v>52.12</v>
      </c>
      <c r="Z97" s="6"/>
      <c r="AA97" s="6"/>
      <c r="AB97" s="30">
        <v>98</v>
      </c>
      <c r="AC97" s="30">
        <v>394</v>
      </c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39">
        <f t="shared" si="60"/>
        <v>0.16886666666666666</v>
      </c>
      <c r="AP97" s="40"/>
      <c r="AQ97" s="39">
        <f t="shared" si="92"/>
        <v>0.19416666666666665</v>
      </c>
      <c r="AR97" s="39">
        <f t="shared" si="61"/>
        <v>0.34600000000000003</v>
      </c>
      <c r="AS97" s="39">
        <f t="shared" si="62"/>
        <v>0</v>
      </c>
      <c r="AT97" s="39">
        <f t="shared" si="63"/>
        <v>2.8550321877088685</v>
      </c>
      <c r="AU97" s="39">
        <f t="shared" si="64"/>
        <v>0</v>
      </c>
      <c r="AV97" s="39">
        <f t="shared" si="65"/>
        <v>0.18868778280542989</v>
      </c>
      <c r="AW97" s="39">
        <f t="shared" si="66"/>
        <v>255.6</v>
      </c>
      <c r="AX97" s="39">
        <f t="shared" si="67"/>
        <v>0</v>
      </c>
      <c r="AY97" s="39">
        <f t="shared" si="68"/>
        <v>0</v>
      </c>
      <c r="AZ97" s="39">
        <f t="shared" si="68"/>
        <v>39.6</v>
      </c>
      <c r="BA97" s="39">
        <f t="shared" si="68"/>
        <v>0</v>
      </c>
      <c r="BB97" s="39">
        <f t="shared" si="56"/>
        <v>0</v>
      </c>
      <c r="BC97" s="39">
        <f t="shared" si="69"/>
        <v>23.62</v>
      </c>
      <c r="BD97" s="39">
        <f t="shared" si="70"/>
        <v>0</v>
      </c>
      <c r="BE97" s="39">
        <f t="shared" si="70"/>
        <v>0</v>
      </c>
      <c r="BF97" s="39">
        <f t="shared" si="70"/>
        <v>0</v>
      </c>
      <c r="BG97" s="39">
        <f t="shared" si="71"/>
        <v>0</v>
      </c>
      <c r="BH97" s="39">
        <f t="shared" si="90"/>
        <v>4.7446236559139781</v>
      </c>
      <c r="BI97" s="39">
        <f t="shared" si="72"/>
        <v>0</v>
      </c>
      <c r="BJ97" s="39">
        <f t="shared" si="73"/>
        <v>0</v>
      </c>
      <c r="BK97" s="39">
        <f t="shared" si="74"/>
        <v>9.8000000000000004E-2</v>
      </c>
      <c r="BL97" s="39">
        <f t="shared" si="75"/>
        <v>0.13133333333333333</v>
      </c>
      <c r="BM97" s="39">
        <f t="shared" si="76"/>
        <v>0</v>
      </c>
      <c r="BN97" s="39">
        <f t="shared" si="76"/>
        <v>0</v>
      </c>
      <c r="BO97" s="39">
        <f t="shared" si="76"/>
        <v>0</v>
      </c>
      <c r="BP97" s="39">
        <f t="shared" si="57"/>
        <v>0</v>
      </c>
      <c r="BQ97" s="39">
        <f t="shared" si="77"/>
        <v>0</v>
      </c>
      <c r="BR97" s="39">
        <f t="shared" si="78"/>
        <v>0</v>
      </c>
      <c r="BS97" s="39">
        <f t="shared" si="79"/>
        <v>0</v>
      </c>
      <c r="BT97" s="39">
        <f t="shared" si="80"/>
        <v>0</v>
      </c>
      <c r="BU97" s="39">
        <f t="shared" si="80"/>
        <v>0</v>
      </c>
      <c r="BV97" s="40"/>
      <c r="BW97" s="39">
        <v>5.73</v>
      </c>
      <c r="BX97" s="39">
        <f t="shared" si="93"/>
        <v>0.19416666666666665</v>
      </c>
      <c r="BY97" s="39">
        <f t="shared" si="38"/>
        <v>0.48118219333333329</v>
      </c>
      <c r="BZ97" s="39"/>
      <c r="CA97" s="39">
        <f t="shared" si="39"/>
        <v>0.48118219333333329</v>
      </c>
      <c r="CB97" s="39">
        <f t="shared" si="94"/>
        <v>0.34600000000000003</v>
      </c>
      <c r="CC97" s="39">
        <f>AW97/240</f>
        <v>1.0649999999999999</v>
      </c>
      <c r="CD97" s="39">
        <f t="shared" si="55"/>
        <v>2.8550321877088685</v>
      </c>
      <c r="CE97" s="39">
        <f t="shared" si="37"/>
        <v>1.3574026384747446</v>
      </c>
      <c r="CF97" s="39">
        <f t="shared" si="40"/>
        <v>5.9166666666666666E-2</v>
      </c>
      <c r="CG97" s="39">
        <f t="shared" si="89"/>
        <v>9.8000000000000004E-2</v>
      </c>
      <c r="CH97" s="39">
        <f t="shared" si="83"/>
        <v>0</v>
      </c>
      <c r="CI97" s="39">
        <f t="shared" si="84"/>
        <v>0</v>
      </c>
      <c r="CJ97" s="39">
        <f>AV97</f>
        <v>0.18868778280542989</v>
      </c>
      <c r="CK97" s="39">
        <f t="shared" si="81"/>
        <v>2.8550321877088685</v>
      </c>
      <c r="CL97" s="39">
        <f t="shared" si="85"/>
        <v>0</v>
      </c>
      <c r="CM97" s="39">
        <f t="shared" si="41"/>
        <v>3.1286849999999995</v>
      </c>
      <c r="CN97" s="39">
        <f>BH97</f>
        <v>4.7446236559139781</v>
      </c>
      <c r="CO97" s="39">
        <f t="shared" si="82"/>
        <v>2.8550321877088685</v>
      </c>
      <c r="CP97" s="39">
        <f>1000*((AC97/13.5)/(4*162))/7.701</f>
        <v>5.8484438419062919</v>
      </c>
      <c r="CQ97" s="39">
        <f t="shared" si="86"/>
        <v>2.1293087310037069</v>
      </c>
      <c r="CR97" s="39">
        <v>3.1286849999999995</v>
      </c>
      <c r="CS97" s="39">
        <v>3.6</v>
      </c>
      <c r="CT97" s="6"/>
      <c r="CU97" s="39">
        <f t="shared" si="43"/>
        <v>0.61076421136421688</v>
      </c>
    </row>
    <row r="98" spans="1:99">
      <c r="A98" s="59">
        <v>1590</v>
      </c>
      <c r="B98" s="6"/>
      <c r="C98" s="30">
        <v>751.8</v>
      </c>
      <c r="D98" s="30">
        <v>649.29999999999995</v>
      </c>
      <c r="E98" s="30">
        <v>387.8</v>
      </c>
      <c r="F98" s="6"/>
      <c r="G98" s="30">
        <v>19.28</v>
      </c>
      <c r="H98" s="6"/>
      <c r="I98" s="30">
        <v>42.16</v>
      </c>
      <c r="J98" s="6"/>
      <c r="K98" s="6"/>
      <c r="L98" s="30">
        <v>55.6</v>
      </c>
      <c r="M98" s="6"/>
      <c r="N98" s="30">
        <v>256.2</v>
      </c>
      <c r="O98" s="6"/>
      <c r="P98" s="6"/>
      <c r="Q98" s="30">
        <v>41.9</v>
      </c>
      <c r="R98" s="30">
        <v>76.3</v>
      </c>
      <c r="S98" s="6"/>
      <c r="T98" s="6"/>
      <c r="U98" s="6"/>
      <c r="V98" s="6"/>
      <c r="W98" s="6"/>
      <c r="X98" s="6"/>
      <c r="Y98" s="30">
        <v>42.85</v>
      </c>
      <c r="Z98" s="6"/>
      <c r="AA98" s="6"/>
      <c r="AB98" s="30">
        <v>106.7</v>
      </c>
      <c r="AC98" s="30">
        <v>375</v>
      </c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39">
        <f t="shared" si="60"/>
        <v>0.21643333333333331</v>
      </c>
      <c r="AP98" s="40"/>
      <c r="AQ98" s="39">
        <f t="shared" si="92"/>
        <v>0.25059999999999999</v>
      </c>
      <c r="AR98" s="39">
        <f t="shared" si="61"/>
        <v>0.3856</v>
      </c>
      <c r="AS98" s="39">
        <f t="shared" si="62"/>
        <v>0</v>
      </c>
      <c r="AT98" s="39">
        <f t="shared" si="63"/>
        <v>2.9661941112322792</v>
      </c>
      <c r="AU98" s="39">
        <f t="shared" si="64"/>
        <v>0</v>
      </c>
      <c r="AV98" s="39">
        <f t="shared" si="65"/>
        <v>0.25158371040723981</v>
      </c>
      <c r="AW98" s="39">
        <f t="shared" si="66"/>
        <v>256.2</v>
      </c>
      <c r="AX98" s="39">
        <f t="shared" si="67"/>
        <v>0</v>
      </c>
      <c r="AY98" s="39">
        <f t="shared" si="68"/>
        <v>0</v>
      </c>
      <c r="AZ98" s="39">
        <f t="shared" si="68"/>
        <v>41.9</v>
      </c>
      <c r="BA98" s="39">
        <f t="shared" si="68"/>
        <v>76.3</v>
      </c>
      <c r="BB98" s="39">
        <f t="shared" si="56"/>
        <v>0</v>
      </c>
      <c r="BC98" s="39">
        <f t="shared" si="69"/>
        <v>0</v>
      </c>
      <c r="BD98" s="39">
        <f t="shared" si="70"/>
        <v>0</v>
      </c>
      <c r="BE98" s="39">
        <f t="shared" si="70"/>
        <v>0</v>
      </c>
      <c r="BF98" s="39">
        <f t="shared" si="70"/>
        <v>0</v>
      </c>
      <c r="BG98" s="39">
        <f t="shared" si="71"/>
        <v>0</v>
      </c>
      <c r="BH98" s="39">
        <f t="shared" si="90"/>
        <v>0</v>
      </c>
      <c r="BI98" s="39">
        <f t="shared" si="72"/>
        <v>0</v>
      </c>
      <c r="BJ98" s="39">
        <f t="shared" si="73"/>
        <v>0</v>
      </c>
      <c r="BK98" s="39">
        <f t="shared" si="74"/>
        <v>0.1067</v>
      </c>
      <c r="BL98" s="39">
        <f t="shared" si="75"/>
        <v>0.125</v>
      </c>
      <c r="BM98" s="39">
        <f t="shared" si="76"/>
        <v>0</v>
      </c>
      <c r="BN98" s="39">
        <f t="shared" si="76"/>
        <v>0</v>
      </c>
      <c r="BO98" s="39">
        <f t="shared" si="76"/>
        <v>0</v>
      </c>
      <c r="BP98" s="39">
        <f t="shared" si="57"/>
        <v>0</v>
      </c>
      <c r="BQ98" s="39">
        <f t="shared" si="77"/>
        <v>0</v>
      </c>
      <c r="BR98" s="39">
        <f t="shared" si="78"/>
        <v>0</v>
      </c>
      <c r="BS98" s="39">
        <f t="shared" si="79"/>
        <v>0</v>
      </c>
      <c r="BT98" s="39">
        <f t="shared" si="80"/>
        <v>0</v>
      </c>
      <c r="BU98" s="39">
        <f t="shared" si="80"/>
        <v>0</v>
      </c>
      <c r="BV98" s="40"/>
      <c r="BW98" s="39">
        <v>6.48</v>
      </c>
      <c r="BX98" s="39">
        <f t="shared" si="93"/>
        <v>0.25059999999999999</v>
      </c>
      <c r="BY98" s="39">
        <f t="shared" si="38"/>
        <v>0.5729846488</v>
      </c>
      <c r="BZ98" s="39"/>
      <c r="CA98" s="39">
        <f t="shared" si="39"/>
        <v>0.5729846488</v>
      </c>
      <c r="CB98" s="39">
        <f t="shared" si="94"/>
        <v>0.3856</v>
      </c>
      <c r="CC98" s="39">
        <f>AW98/240</f>
        <v>1.0674999999999999</v>
      </c>
      <c r="CD98" s="39">
        <f t="shared" si="55"/>
        <v>2.9661941112322792</v>
      </c>
      <c r="CE98" s="39">
        <f t="shared" si="37"/>
        <v>1.3607120267461823</v>
      </c>
      <c r="CF98" s="39">
        <f t="shared" si="40"/>
        <v>5.9305555555555549E-2</v>
      </c>
      <c r="CG98" s="39">
        <f t="shared" si="89"/>
        <v>0.1067</v>
      </c>
      <c r="CH98" s="39">
        <f t="shared" si="83"/>
        <v>0</v>
      </c>
      <c r="CI98" s="39">
        <f t="shared" si="84"/>
        <v>0</v>
      </c>
      <c r="CJ98" s="39">
        <f>AV98</f>
        <v>0.25158371040723981</v>
      </c>
      <c r="CK98" s="39">
        <f t="shared" si="81"/>
        <v>2.9661941112322792</v>
      </c>
      <c r="CL98" s="39">
        <f t="shared" si="85"/>
        <v>0</v>
      </c>
      <c r="CM98" s="39">
        <f t="shared" si="41"/>
        <v>3.0155999999999992</v>
      </c>
      <c r="CN98" s="39">
        <v>5.3</v>
      </c>
      <c r="CO98" s="39">
        <f t="shared" si="82"/>
        <v>2.9661941112322792</v>
      </c>
      <c r="CP98" s="39">
        <f>1000*((AC98/13.5)/(4*162))/7.701</f>
        <v>5.5664122860783234</v>
      </c>
      <c r="CQ98" s="39">
        <f t="shared" si="86"/>
        <v>2.0266263302700254</v>
      </c>
      <c r="CR98" s="39">
        <v>3.0155999999999992</v>
      </c>
      <c r="CS98" s="39">
        <v>3.6</v>
      </c>
      <c r="CT98" s="6"/>
      <c r="CU98" s="39">
        <f t="shared" si="43"/>
        <v>0.68870703031969571</v>
      </c>
    </row>
    <row r="99" spans="1:99">
      <c r="A99" s="59">
        <v>1591</v>
      </c>
      <c r="B99" s="6"/>
      <c r="C99" s="30">
        <v>717</v>
      </c>
      <c r="D99" s="30">
        <v>703.7</v>
      </c>
      <c r="E99" s="30">
        <v>386.3</v>
      </c>
      <c r="F99" s="6"/>
      <c r="G99" s="30">
        <v>18.989999999999998</v>
      </c>
      <c r="H99" s="6"/>
      <c r="I99" s="30">
        <v>33.86</v>
      </c>
      <c r="J99" s="6"/>
      <c r="K99" s="6"/>
      <c r="L99" s="6"/>
      <c r="M99" s="6"/>
      <c r="N99" s="6"/>
      <c r="O99" s="6"/>
      <c r="P99" s="6"/>
      <c r="Q99" s="30">
        <v>41.7</v>
      </c>
      <c r="R99" s="30">
        <v>104.2</v>
      </c>
      <c r="S99" s="30">
        <v>340</v>
      </c>
      <c r="T99" s="6"/>
      <c r="U99" s="6"/>
      <c r="V99" s="30">
        <v>1.85</v>
      </c>
      <c r="W99" s="6"/>
      <c r="X99" s="6"/>
      <c r="Y99" s="6"/>
      <c r="Z99" s="6"/>
      <c r="AA99" s="6"/>
      <c r="AB99" s="30">
        <v>103</v>
      </c>
      <c r="AC99" s="30">
        <v>375</v>
      </c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39">
        <f t="shared" si="60"/>
        <v>0.23456666666666667</v>
      </c>
      <c r="AP99" s="40"/>
      <c r="AQ99" s="39">
        <f t="shared" si="92"/>
        <v>0.23899999999999999</v>
      </c>
      <c r="AR99" s="39">
        <f t="shared" si="61"/>
        <v>0.37979999999999997</v>
      </c>
      <c r="AS99" s="39">
        <f t="shared" si="62"/>
        <v>0</v>
      </c>
      <c r="AT99" s="39">
        <f t="shared" si="63"/>
        <v>2.382242234495374</v>
      </c>
      <c r="AU99" s="39">
        <f t="shared" si="64"/>
        <v>0</v>
      </c>
      <c r="AV99" s="39">
        <f t="shared" si="65"/>
        <v>0</v>
      </c>
      <c r="AW99" s="39">
        <f t="shared" si="66"/>
        <v>0</v>
      </c>
      <c r="AX99" s="39">
        <f t="shared" si="67"/>
        <v>0</v>
      </c>
      <c r="AY99" s="39">
        <f t="shared" si="68"/>
        <v>0</v>
      </c>
      <c r="AZ99" s="39">
        <f t="shared" si="68"/>
        <v>41.7</v>
      </c>
      <c r="BA99" s="39">
        <f t="shared" si="68"/>
        <v>104.2</v>
      </c>
      <c r="BB99" s="39">
        <f t="shared" si="56"/>
        <v>340</v>
      </c>
      <c r="BC99" s="39">
        <f t="shared" si="69"/>
        <v>0</v>
      </c>
      <c r="BD99" s="39">
        <f t="shared" si="70"/>
        <v>0</v>
      </c>
      <c r="BE99" s="39">
        <f t="shared" si="70"/>
        <v>4.2626728110599084</v>
      </c>
      <c r="BF99" s="39">
        <f t="shared" si="70"/>
        <v>0</v>
      </c>
      <c r="BG99" s="39">
        <f t="shared" si="71"/>
        <v>0</v>
      </c>
      <c r="BH99" s="39">
        <f t="shared" si="90"/>
        <v>0</v>
      </c>
      <c r="BI99" s="39">
        <f t="shared" si="72"/>
        <v>0</v>
      </c>
      <c r="BJ99" s="39">
        <f t="shared" si="73"/>
        <v>0</v>
      </c>
      <c r="BK99" s="39">
        <f t="shared" si="74"/>
        <v>0.10299999999999999</v>
      </c>
      <c r="BL99" s="39">
        <f t="shared" si="75"/>
        <v>0.125</v>
      </c>
      <c r="BM99" s="39">
        <f t="shared" si="76"/>
        <v>0</v>
      </c>
      <c r="BN99" s="39">
        <f t="shared" si="76"/>
        <v>0</v>
      </c>
      <c r="BO99" s="39">
        <f t="shared" si="76"/>
        <v>0</v>
      </c>
      <c r="BP99" s="39">
        <f t="shared" si="57"/>
        <v>0</v>
      </c>
      <c r="BQ99" s="39">
        <f t="shared" si="77"/>
        <v>0</v>
      </c>
      <c r="BR99" s="39">
        <f t="shared" si="78"/>
        <v>0</v>
      </c>
      <c r="BS99" s="39">
        <f t="shared" si="79"/>
        <v>0</v>
      </c>
      <c r="BT99" s="39">
        <f t="shared" si="80"/>
        <v>0</v>
      </c>
      <c r="BU99" s="39">
        <f t="shared" si="80"/>
        <v>0</v>
      </c>
      <c r="BV99" s="40"/>
      <c r="BW99" s="39">
        <v>6.43</v>
      </c>
      <c r="BX99" s="39">
        <f t="shared" si="93"/>
        <v>0.23899999999999999</v>
      </c>
      <c r="BY99" s="39">
        <f t="shared" si="38"/>
        <v>0.557111562</v>
      </c>
      <c r="BZ99" s="39"/>
      <c r="CA99" s="39">
        <f t="shared" si="39"/>
        <v>0.557111562</v>
      </c>
      <c r="CB99" s="39">
        <f t="shared" si="94"/>
        <v>0.37979999999999997</v>
      </c>
      <c r="CC99" s="39">
        <v>1</v>
      </c>
      <c r="CD99" s="39">
        <f t="shared" si="55"/>
        <v>2.382242234495374</v>
      </c>
      <c r="CE99" s="39">
        <f t="shared" si="37"/>
        <v>1.36402141501762</v>
      </c>
      <c r="CF99" s="39">
        <f t="shared" si="40"/>
        <v>5.5555555555555552E-2</v>
      </c>
      <c r="CG99" s="39">
        <f t="shared" si="89"/>
        <v>0.10299999999999999</v>
      </c>
      <c r="CH99" s="39">
        <f t="shared" si="83"/>
        <v>0</v>
      </c>
      <c r="CI99" s="39">
        <f t="shared" si="84"/>
        <v>0</v>
      </c>
      <c r="CJ99" s="39">
        <v>0.25158371040723981</v>
      </c>
      <c r="CK99" s="39">
        <f t="shared" si="81"/>
        <v>2.382242234495374</v>
      </c>
      <c r="CL99" s="39">
        <f t="shared" si="85"/>
        <v>0</v>
      </c>
      <c r="CM99" s="39">
        <f t="shared" si="41"/>
        <v>3.0688</v>
      </c>
      <c r="CN99" s="39">
        <v>5.3</v>
      </c>
      <c r="CO99" s="39">
        <f t="shared" si="82"/>
        <v>2.382242234495374</v>
      </c>
      <c r="CP99" s="39">
        <f>1000*((AC99/13.5)/(4*162))/7.701</f>
        <v>5.5664122860783234</v>
      </c>
      <c r="CQ99" s="39">
        <f t="shared" si="86"/>
        <v>2.0266263302700254</v>
      </c>
      <c r="CR99" s="39">
        <v>3.0688</v>
      </c>
      <c r="CS99" s="39">
        <v>3.6</v>
      </c>
      <c r="CT99" s="6"/>
      <c r="CU99" s="39">
        <f t="shared" si="43"/>
        <v>0.66236230449468747</v>
      </c>
    </row>
    <row r="100" spans="1:99">
      <c r="A100" s="59">
        <v>1592</v>
      </c>
      <c r="B100" s="6"/>
      <c r="C100" s="30">
        <v>530</v>
      </c>
      <c r="D100" s="30">
        <v>455.1</v>
      </c>
      <c r="E100" s="30">
        <v>235.4</v>
      </c>
      <c r="F100" s="6"/>
      <c r="G100" s="30">
        <v>14.55</v>
      </c>
      <c r="H100" s="6"/>
      <c r="I100" s="30">
        <v>37.99</v>
      </c>
      <c r="J100" s="6"/>
      <c r="K100" s="6"/>
      <c r="L100" s="30">
        <v>55.6</v>
      </c>
      <c r="M100" s="6"/>
      <c r="N100" s="30">
        <v>236.2</v>
      </c>
      <c r="O100" s="6"/>
      <c r="P100" s="6"/>
      <c r="Q100" s="30">
        <v>55.5</v>
      </c>
      <c r="R100" s="30">
        <v>111.1</v>
      </c>
      <c r="S100" s="30">
        <v>170</v>
      </c>
      <c r="T100" s="6"/>
      <c r="U100" s="6"/>
      <c r="V100" s="6"/>
      <c r="W100" s="6"/>
      <c r="X100" s="6"/>
      <c r="Y100" s="30">
        <v>36.83</v>
      </c>
      <c r="Z100" s="6"/>
      <c r="AA100" s="6"/>
      <c r="AB100" s="30">
        <v>112.8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39">
        <f t="shared" si="60"/>
        <v>0.1517</v>
      </c>
      <c r="AP100" s="40"/>
      <c r="AQ100" s="39">
        <f t="shared" si="92"/>
        <v>0.17666666666666667</v>
      </c>
      <c r="AR100" s="39">
        <f t="shared" si="61"/>
        <v>0.29100000000000004</v>
      </c>
      <c r="AS100" s="39">
        <f t="shared" si="62"/>
        <v>0</v>
      </c>
      <c r="AT100" s="39">
        <f t="shared" si="63"/>
        <v>2.6728110599078341</v>
      </c>
      <c r="AU100" s="39">
        <f t="shared" si="64"/>
        <v>0</v>
      </c>
      <c r="AV100" s="39">
        <f t="shared" si="65"/>
        <v>0.25158371040723981</v>
      </c>
      <c r="AW100" s="39">
        <f t="shared" si="66"/>
        <v>236.2</v>
      </c>
      <c r="AX100" s="39">
        <f t="shared" si="67"/>
        <v>0</v>
      </c>
      <c r="AY100" s="39">
        <f t="shared" si="68"/>
        <v>0</v>
      </c>
      <c r="AZ100" s="39">
        <f t="shared" si="68"/>
        <v>55.5</v>
      </c>
      <c r="BA100" s="39">
        <f t="shared" si="68"/>
        <v>111.1</v>
      </c>
      <c r="BB100" s="39">
        <f t="shared" si="56"/>
        <v>170</v>
      </c>
      <c r="BC100" s="39">
        <f t="shared" si="69"/>
        <v>0</v>
      </c>
      <c r="BD100" s="39">
        <f t="shared" si="70"/>
        <v>0</v>
      </c>
      <c r="BE100" s="39">
        <f t="shared" si="70"/>
        <v>0</v>
      </c>
      <c r="BF100" s="39">
        <f t="shared" si="70"/>
        <v>0</v>
      </c>
      <c r="BG100" s="39">
        <f t="shared" si="71"/>
        <v>0</v>
      </c>
      <c r="BH100" s="39">
        <f t="shared" si="90"/>
        <v>0</v>
      </c>
      <c r="BI100" s="39">
        <f t="shared" si="72"/>
        <v>0</v>
      </c>
      <c r="BJ100" s="39">
        <f t="shared" si="73"/>
        <v>0</v>
      </c>
      <c r="BK100" s="39">
        <f t="shared" si="74"/>
        <v>0.1128</v>
      </c>
      <c r="BL100" s="39">
        <f t="shared" si="75"/>
        <v>0</v>
      </c>
      <c r="BM100" s="39">
        <f t="shared" si="76"/>
        <v>0</v>
      </c>
      <c r="BN100" s="39">
        <f t="shared" si="76"/>
        <v>0</v>
      </c>
      <c r="BO100" s="39">
        <f t="shared" si="76"/>
        <v>0</v>
      </c>
      <c r="BP100" s="39">
        <f t="shared" si="57"/>
        <v>0</v>
      </c>
      <c r="BQ100" s="39">
        <f t="shared" si="77"/>
        <v>0</v>
      </c>
      <c r="BR100" s="39">
        <f t="shared" si="78"/>
        <v>0</v>
      </c>
      <c r="BS100" s="39">
        <f t="shared" si="79"/>
        <v>0</v>
      </c>
      <c r="BT100" s="39">
        <f t="shared" si="80"/>
        <v>0</v>
      </c>
      <c r="BU100" s="39">
        <f t="shared" si="80"/>
        <v>0</v>
      </c>
      <c r="BV100" s="40"/>
      <c r="BW100" s="39">
        <v>6.25</v>
      </c>
      <c r="BX100" s="39">
        <f t="shared" si="93"/>
        <v>0.17666666666666667</v>
      </c>
      <c r="BY100" s="39">
        <f t="shared" si="38"/>
        <v>0.47436806333333331</v>
      </c>
      <c r="BZ100" s="39"/>
      <c r="CA100" s="39">
        <f t="shared" si="39"/>
        <v>0.47436806333333331</v>
      </c>
      <c r="CB100" s="39">
        <f t="shared" si="94"/>
        <v>0.29100000000000004</v>
      </c>
      <c r="CC100" s="39">
        <f t="shared" ref="CC100:CC112" si="95">AW100/240</f>
        <v>0.98416666666666663</v>
      </c>
      <c r="CD100" s="39">
        <f t="shared" si="55"/>
        <v>2.6728110599078341</v>
      </c>
      <c r="CE100" s="39">
        <f t="shared" si="37"/>
        <v>1.3673308032890574</v>
      </c>
      <c r="CF100" s="39">
        <f t="shared" si="40"/>
        <v>5.4675925925925926E-2</v>
      </c>
      <c r="CG100" s="39">
        <f t="shared" si="89"/>
        <v>0.1128</v>
      </c>
      <c r="CH100" s="39">
        <f t="shared" si="83"/>
        <v>0</v>
      </c>
      <c r="CI100" s="39">
        <f t="shared" si="84"/>
        <v>0</v>
      </c>
      <c r="CJ100" s="39">
        <f t="shared" ref="CJ100:CJ111" si="96">AV100</f>
        <v>0.25158371040723981</v>
      </c>
      <c r="CK100" s="39">
        <f t="shared" si="81"/>
        <v>2.6728110599078341</v>
      </c>
      <c r="CL100" s="39">
        <f t="shared" si="85"/>
        <v>0</v>
      </c>
      <c r="CM100" s="39">
        <f t="shared" si="41"/>
        <v>3.0688</v>
      </c>
      <c r="CN100" s="39">
        <v>5.3</v>
      </c>
      <c r="CO100" s="39">
        <f t="shared" si="82"/>
        <v>2.6728110599078341</v>
      </c>
      <c r="CP100" s="39">
        <v>6.3</v>
      </c>
      <c r="CQ100" s="39">
        <f t="shared" si="86"/>
        <v>2.2937118604443789</v>
      </c>
      <c r="CR100" s="39">
        <v>3.0688</v>
      </c>
      <c r="CS100" s="39">
        <v>3.6</v>
      </c>
      <c r="CT100" s="6"/>
      <c r="CU100" s="39">
        <f t="shared" si="43"/>
        <v>0.62115899496048155</v>
      </c>
    </row>
    <row r="101" spans="1:99">
      <c r="A101" s="59">
        <v>1593</v>
      </c>
      <c r="B101" s="6"/>
      <c r="C101" s="30">
        <v>591.5</v>
      </c>
      <c r="D101" s="30">
        <v>403.3</v>
      </c>
      <c r="E101" s="30">
        <v>267.7</v>
      </c>
      <c r="F101" s="6"/>
      <c r="G101" s="30">
        <v>12.77</v>
      </c>
      <c r="H101" s="6"/>
      <c r="I101" s="30">
        <v>38.22</v>
      </c>
      <c r="J101" s="6"/>
      <c r="K101" s="6"/>
      <c r="L101" s="30">
        <v>60.81</v>
      </c>
      <c r="M101" s="6"/>
      <c r="N101" s="30">
        <v>235.2</v>
      </c>
      <c r="O101" s="6"/>
      <c r="P101" s="6"/>
      <c r="Q101" s="30">
        <v>27.1</v>
      </c>
      <c r="R101" s="30">
        <v>111.1</v>
      </c>
      <c r="S101" s="30">
        <v>728</v>
      </c>
      <c r="T101" s="30">
        <v>21.2</v>
      </c>
      <c r="U101" s="6"/>
      <c r="V101" s="6"/>
      <c r="W101" s="6"/>
      <c r="X101" s="6"/>
      <c r="Y101" s="30">
        <v>53.97</v>
      </c>
      <c r="Z101" s="6"/>
      <c r="AA101" s="6"/>
      <c r="AB101" s="30">
        <v>125.9</v>
      </c>
      <c r="AC101" s="30">
        <v>475</v>
      </c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39">
        <f t="shared" si="60"/>
        <v>0.13443333333333335</v>
      </c>
      <c r="AP101" s="40"/>
      <c r="AQ101" s="39">
        <f t="shared" si="92"/>
        <v>0.19716666666666666</v>
      </c>
      <c r="AR101" s="39">
        <f t="shared" si="61"/>
        <v>0.25540000000000002</v>
      </c>
      <c r="AS101" s="39">
        <f t="shared" si="62"/>
        <v>0</v>
      </c>
      <c r="AT101" s="39">
        <f t="shared" si="63"/>
        <v>2.6889928589017482</v>
      </c>
      <c r="AU101" s="39">
        <f t="shared" si="64"/>
        <v>0</v>
      </c>
      <c r="AV101" s="39">
        <f t="shared" si="65"/>
        <v>0.27515837104072399</v>
      </c>
      <c r="AW101" s="39">
        <f t="shared" si="66"/>
        <v>235.2</v>
      </c>
      <c r="AX101" s="39">
        <f t="shared" si="67"/>
        <v>0</v>
      </c>
      <c r="AY101" s="39">
        <f t="shared" si="68"/>
        <v>0</v>
      </c>
      <c r="AZ101" s="39">
        <f t="shared" si="68"/>
        <v>27.1</v>
      </c>
      <c r="BA101" s="39">
        <f t="shared" si="68"/>
        <v>111.1</v>
      </c>
      <c r="BB101" s="39">
        <f t="shared" si="56"/>
        <v>728</v>
      </c>
      <c r="BC101" s="39">
        <f t="shared" si="69"/>
        <v>42.4</v>
      </c>
      <c r="BD101" s="39">
        <f t="shared" si="70"/>
        <v>0</v>
      </c>
      <c r="BE101" s="39">
        <f t="shared" si="70"/>
        <v>0</v>
      </c>
      <c r="BF101" s="39">
        <f t="shared" si="70"/>
        <v>0</v>
      </c>
      <c r="BG101" s="39">
        <f t="shared" si="71"/>
        <v>0</v>
      </c>
      <c r="BH101" s="39">
        <f t="shared" si="90"/>
        <v>6.0714285714285712</v>
      </c>
      <c r="BI101" s="39">
        <f t="shared" si="72"/>
        <v>0</v>
      </c>
      <c r="BJ101" s="39">
        <f t="shared" si="73"/>
        <v>0</v>
      </c>
      <c r="BK101" s="39">
        <f t="shared" si="74"/>
        <v>0.12590000000000001</v>
      </c>
      <c r="BL101" s="39">
        <f t="shared" si="75"/>
        <v>0.15833333333333333</v>
      </c>
      <c r="BM101" s="39">
        <f t="shared" si="76"/>
        <v>0</v>
      </c>
      <c r="BN101" s="39">
        <f t="shared" si="76"/>
        <v>0</v>
      </c>
      <c r="BO101" s="39">
        <f t="shared" si="76"/>
        <v>0</v>
      </c>
      <c r="BP101" s="39">
        <f t="shared" si="57"/>
        <v>0</v>
      </c>
      <c r="BQ101" s="39">
        <f t="shared" si="77"/>
        <v>0</v>
      </c>
      <c r="BR101" s="39">
        <f t="shared" si="78"/>
        <v>0</v>
      </c>
      <c r="BS101" s="39">
        <f t="shared" si="79"/>
        <v>0</v>
      </c>
      <c r="BT101" s="39">
        <f t="shared" si="80"/>
        <v>0</v>
      </c>
      <c r="BU101" s="39">
        <f t="shared" si="80"/>
        <v>0</v>
      </c>
      <c r="BV101" s="40"/>
      <c r="BW101" s="39">
        <v>6.4</v>
      </c>
      <c r="BX101" s="39">
        <f t="shared" si="93"/>
        <v>0.19716666666666666</v>
      </c>
      <c r="BY101" s="39">
        <f t="shared" si="38"/>
        <v>0.50419314733333331</v>
      </c>
      <c r="BZ101" s="39"/>
      <c r="CA101" s="39">
        <f t="shared" si="39"/>
        <v>0.50419314733333331</v>
      </c>
      <c r="CB101" s="39">
        <f t="shared" si="94"/>
        <v>0.25540000000000002</v>
      </c>
      <c r="CC101" s="39">
        <f t="shared" si="95"/>
        <v>0.98</v>
      </c>
      <c r="CD101" s="39">
        <f t="shared" si="55"/>
        <v>2.6889928589017482</v>
      </c>
      <c r="CE101" s="39">
        <f t="shared" ref="CE101:CE136" si="97">CE$36+(A101-1528)*(CE$138-CE$36)/102</f>
        <v>1.3706401915604951</v>
      </c>
      <c r="CF101" s="39">
        <f t="shared" si="40"/>
        <v>5.4444444444444441E-2</v>
      </c>
      <c r="CG101" s="39">
        <f t="shared" si="89"/>
        <v>0.12590000000000001</v>
      </c>
      <c r="CH101" s="39">
        <f t="shared" si="83"/>
        <v>0</v>
      </c>
      <c r="CI101" s="39">
        <f t="shared" si="84"/>
        <v>0</v>
      </c>
      <c r="CJ101" s="39">
        <f t="shared" si="96"/>
        <v>0.27515837104072399</v>
      </c>
      <c r="CK101" s="39">
        <f t="shared" si="81"/>
        <v>2.6889928589017482</v>
      </c>
      <c r="CL101" s="39">
        <f t="shared" si="85"/>
        <v>0</v>
      </c>
      <c r="CM101" s="39">
        <f t="shared" si="41"/>
        <v>2.9372799999999999</v>
      </c>
      <c r="CN101" s="39">
        <f>BH101</f>
        <v>6.0714285714285712</v>
      </c>
      <c r="CO101" s="39">
        <f t="shared" si="82"/>
        <v>2.6889928589017482</v>
      </c>
      <c r="CP101" s="39">
        <f t="shared" ref="CP101:CP106" si="98">1000*((AC101/13.5)/(4*162))/7.701</f>
        <v>7.0507888956992089</v>
      </c>
      <c r="CQ101" s="39">
        <f t="shared" si="86"/>
        <v>2.567060018342032</v>
      </c>
      <c r="CR101" s="39">
        <v>2.9372799999999999</v>
      </c>
      <c r="CS101" s="39">
        <v>3.6</v>
      </c>
      <c r="CT101" s="6"/>
      <c r="CU101" s="39">
        <f t="shared" si="43"/>
        <v>0.64352782129612973</v>
      </c>
    </row>
    <row r="102" spans="1:99">
      <c r="A102" s="59">
        <v>1594</v>
      </c>
      <c r="B102" s="6"/>
      <c r="C102" s="30">
        <v>743.9</v>
      </c>
      <c r="D102" s="30">
        <v>568.20000000000005</v>
      </c>
      <c r="E102" s="30">
        <v>336.5</v>
      </c>
      <c r="F102" s="6"/>
      <c r="G102" s="30">
        <v>17.14</v>
      </c>
      <c r="H102" s="6"/>
      <c r="I102" s="30">
        <v>45.55</v>
      </c>
      <c r="J102" s="6"/>
      <c r="K102" s="6"/>
      <c r="L102" s="30">
        <v>61.91</v>
      </c>
      <c r="M102" s="6"/>
      <c r="N102" s="30">
        <v>217.9</v>
      </c>
      <c r="O102" s="6"/>
      <c r="P102" s="6"/>
      <c r="Q102" s="30">
        <v>44</v>
      </c>
      <c r="R102" s="30">
        <v>95.9</v>
      </c>
      <c r="S102" s="30">
        <v>670</v>
      </c>
      <c r="T102" s="6"/>
      <c r="U102" s="6"/>
      <c r="V102" s="6"/>
      <c r="W102" s="6"/>
      <c r="X102" s="6"/>
      <c r="Y102" s="30">
        <v>63.94</v>
      </c>
      <c r="Z102" s="6"/>
      <c r="AA102" s="6"/>
      <c r="AB102" s="30">
        <v>121.5</v>
      </c>
      <c r="AC102" s="30">
        <v>347</v>
      </c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39">
        <f t="shared" si="60"/>
        <v>0.18940000000000001</v>
      </c>
      <c r="AP102" s="40"/>
      <c r="AQ102" s="39">
        <f t="shared" si="92"/>
        <v>0.24796666666666667</v>
      </c>
      <c r="AR102" s="39">
        <f t="shared" si="61"/>
        <v>0.34279999999999999</v>
      </c>
      <c r="AS102" s="39">
        <f t="shared" si="62"/>
        <v>0</v>
      </c>
      <c r="AT102" s="39">
        <f t="shared" si="63"/>
        <v>3.2046997572730151</v>
      </c>
      <c r="AU102" s="39">
        <f t="shared" si="64"/>
        <v>0</v>
      </c>
      <c r="AV102" s="39">
        <f t="shared" si="65"/>
        <v>0.28013574660633483</v>
      </c>
      <c r="AW102" s="39">
        <f t="shared" si="66"/>
        <v>217.9</v>
      </c>
      <c r="AX102" s="39">
        <f t="shared" si="67"/>
        <v>0</v>
      </c>
      <c r="AY102" s="39">
        <f t="shared" si="68"/>
        <v>0</v>
      </c>
      <c r="AZ102" s="39">
        <f t="shared" si="68"/>
        <v>44</v>
      </c>
      <c r="BA102" s="39">
        <f t="shared" si="68"/>
        <v>95.9</v>
      </c>
      <c r="BB102" s="39">
        <f t="shared" si="56"/>
        <v>670</v>
      </c>
      <c r="BC102" s="39">
        <f t="shared" si="69"/>
        <v>0</v>
      </c>
      <c r="BD102" s="39">
        <f t="shared" si="70"/>
        <v>0</v>
      </c>
      <c r="BE102" s="39">
        <f t="shared" si="70"/>
        <v>0</v>
      </c>
      <c r="BF102" s="39">
        <f t="shared" si="70"/>
        <v>0</v>
      </c>
      <c r="BG102" s="39">
        <f t="shared" si="71"/>
        <v>0</v>
      </c>
      <c r="BH102" s="39">
        <f t="shared" si="90"/>
        <v>5.2707373271889395</v>
      </c>
      <c r="BI102" s="39">
        <f t="shared" si="72"/>
        <v>0</v>
      </c>
      <c r="BJ102" s="39">
        <f t="shared" si="73"/>
        <v>0</v>
      </c>
      <c r="BK102" s="39">
        <f t="shared" si="74"/>
        <v>0.1215</v>
      </c>
      <c r="BL102" s="39">
        <f t="shared" si="75"/>
        <v>0.11566666666666667</v>
      </c>
      <c r="BM102" s="39">
        <f t="shared" si="76"/>
        <v>0</v>
      </c>
      <c r="BN102" s="39">
        <f t="shared" si="76"/>
        <v>0</v>
      </c>
      <c r="BO102" s="39">
        <f t="shared" si="76"/>
        <v>0</v>
      </c>
      <c r="BP102" s="39">
        <f t="shared" si="57"/>
        <v>0</v>
      </c>
      <c r="BQ102" s="39">
        <f t="shared" si="77"/>
        <v>0</v>
      </c>
      <c r="BR102" s="39">
        <f t="shared" si="78"/>
        <v>0</v>
      </c>
      <c r="BS102" s="39">
        <f t="shared" si="79"/>
        <v>0</v>
      </c>
      <c r="BT102" s="39">
        <f t="shared" si="80"/>
        <v>0</v>
      </c>
      <c r="BU102" s="39">
        <f t="shared" si="80"/>
        <v>0</v>
      </c>
      <c r="BV102" s="40"/>
      <c r="BW102" s="39">
        <v>6.6</v>
      </c>
      <c r="BX102" s="39">
        <f t="shared" si="93"/>
        <v>0.24796666666666667</v>
      </c>
      <c r="BY102" s="39">
        <f t="shared" si="38"/>
        <v>0.57316062573333337</v>
      </c>
      <c r="BZ102" s="39"/>
      <c r="CA102" s="39">
        <f t="shared" si="39"/>
        <v>0.57316062573333337</v>
      </c>
      <c r="CB102" s="39">
        <f t="shared" si="94"/>
        <v>0.34279999999999999</v>
      </c>
      <c r="CC102" s="39">
        <f t="shared" si="95"/>
        <v>0.90791666666666671</v>
      </c>
      <c r="CD102" s="39">
        <f t="shared" si="55"/>
        <v>3.2046997572730151</v>
      </c>
      <c r="CE102" s="39">
        <f t="shared" si="97"/>
        <v>1.3739495798319328</v>
      </c>
      <c r="CF102" s="39">
        <f t="shared" si="40"/>
        <v>5.0439814814814819E-2</v>
      </c>
      <c r="CG102" s="39">
        <f t="shared" si="89"/>
        <v>0.1215</v>
      </c>
      <c r="CH102" s="39">
        <f t="shared" si="83"/>
        <v>0</v>
      </c>
      <c r="CI102" s="39">
        <f t="shared" si="84"/>
        <v>0</v>
      </c>
      <c r="CJ102" s="39">
        <f t="shared" si="96"/>
        <v>0.28013574660633483</v>
      </c>
      <c r="CK102" s="39">
        <f t="shared" si="81"/>
        <v>3.2046997572730151</v>
      </c>
      <c r="CL102" s="39">
        <f t="shared" si="85"/>
        <v>0</v>
      </c>
      <c r="CM102" s="39">
        <f t="shared" si="41"/>
        <v>2.9372799999999999</v>
      </c>
      <c r="CN102" s="39">
        <f>BH102</f>
        <v>5.2707373271889395</v>
      </c>
      <c r="CO102" s="39">
        <f t="shared" si="82"/>
        <v>3.2046997572730151</v>
      </c>
      <c r="CP102" s="39">
        <f t="shared" si="98"/>
        <v>5.1507868353844737</v>
      </c>
      <c r="CQ102" s="39">
        <f t="shared" si="86"/>
        <v>1.8753048976098632</v>
      </c>
      <c r="CR102" s="39">
        <v>2.9372799999999999</v>
      </c>
      <c r="CS102" s="39">
        <v>3.6</v>
      </c>
      <c r="CT102" s="6"/>
      <c r="CU102" s="39">
        <f t="shared" si="43"/>
        <v>0.68985025937892785</v>
      </c>
    </row>
    <row r="103" spans="1:99">
      <c r="A103" s="59">
        <v>1595</v>
      </c>
      <c r="B103" s="6"/>
      <c r="C103" s="30">
        <v>962.4</v>
      </c>
      <c r="D103" s="30">
        <v>732</v>
      </c>
      <c r="E103" s="30">
        <v>428</v>
      </c>
      <c r="F103" s="6"/>
      <c r="G103" s="30">
        <v>18.34</v>
      </c>
      <c r="H103" s="6"/>
      <c r="I103" s="30">
        <v>45.46</v>
      </c>
      <c r="J103" s="6"/>
      <c r="K103" s="6"/>
      <c r="L103" s="30">
        <v>55.75</v>
      </c>
      <c r="M103" s="6"/>
      <c r="N103" s="30">
        <v>233.3</v>
      </c>
      <c r="O103" s="6"/>
      <c r="P103" s="6"/>
      <c r="Q103" s="30">
        <v>36.299999999999997</v>
      </c>
      <c r="R103" s="30">
        <v>97.2</v>
      </c>
      <c r="S103" s="30">
        <v>855</v>
      </c>
      <c r="T103" s="6"/>
      <c r="U103" s="6"/>
      <c r="V103" s="6"/>
      <c r="W103" s="6"/>
      <c r="X103" s="6"/>
      <c r="Y103" s="30">
        <v>54.9</v>
      </c>
      <c r="Z103" s="6"/>
      <c r="AA103" s="6"/>
      <c r="AB103" s="30">
        <v>113.8</v>
      </c>
      <c r="AC103" s="30">
        <v>334</v>
      </c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39">
        <f t="shared" si="60"/>
        <v>0.24399999999999999</v>
      </c>
      <c r="AP103" s="40"/>
      <c r="AQ103" s="39">
        <f t="shared" si="92"/>
        <v>0.32079999999999997</v>
      </c>
      <c r="AR103" s="39">
        <f t="shared" si="61"/>
        <v>0.36680000000000001</v>
      </c>
      <c r="AS103" s="39">
        <f t="shared" si="62"/>
        <v>0</v>
      </c>
      <c r="AT103" s="39">
        <f t="shared" si="63"/>
        <v>3.1983677489710489</v>
      </c>
      <c r="AU103" s="39">
        <f t="shared" si="64"/>
        <v>0</v>
      </c>
      <c r="AV103" s="39">
        <f t="shared" si="65"/>
        <v>0.25226244343891402</v>
      </c>
      <c r="AW103" s="39">
        <f t="shared" si="66"/>
        <v>233.3</v>
      </c>
      <c r="AX103" s="39">
        <f t="shared" si="67"/>
        <v>0</v>
      </c>
      <c r="AY103" s="39">
        <f t="shared" si="68"/>
        <v>0</v>
      </c>
      <c r="AZ103" s="39">
        <f t="shared" si="68"/>
        <v>36.299999999999997</v>
      </c>
      <c r="BA103" s="39">
        <f t="shared" si="68"/>
        <v>97.2</v>
      </c>
      <c r="BB103" s="39">
        <f t="shared" si="56"/>
        <v>855</v>
      </c>
      <c r="BC103" s="39">
        <f t="shared" si="69"/>
        <v>0</v>
      </c>
      <c r="BD103" s="39">
        <f t="shared" si="70"/>
        <v>0</v>
      </c>
      <c r="BE103" s="39">
        <f t="shared" si="70"/>
        <v>0</v>
      </c>
      <c r="BF103" s="39">
        <f t="shared" si="70"/>
        <v>0</v>
      </c>
      <c r="BG103" s="39">
        <f t="shared" si="71"/>
        <v>0</v>
      </c>
      <c r="BH103" s="39">
        <f t="shared" si="90"/>
        <v>0</v>
      </c>
      <c r="BI103" s="39">
        <f t="shared" si="72"/>
        <v>0</v>
      </c>
      <c r="BJ103" s="39">
        <f t="shared" si="73"/>
        <v>0</v>
      </c>
      <c r="BK103" s="39">
        <f t="shared" si="74"/>
        <v>0.1138</v>
      </c>
      <c r="BL103" s="39">
        <f t="shared" si="75"/>
        <v>0.11133333333333334</v>
      </c>
      <c r="BM103" s="39">
        <f t="shared" si="76"/>
        <v>0</v>
      </c>
      <c r="BN103" s="39">
        <f t="shared" si="76"/>
        <v>0</v>
      </c>
      <c r="BO103" s="39">
        <f t="shared" si="76"/>
        <v>0</v>
      </c>
      <c r="BP103" s="39">
        <f t="shared" si="57"/>
        <v>0</v>
      </c>
      <c r="BQ103" s="39">
        <f t="shared" si="77"/>
        <v>0</v>
      </c>
      <c r="BR103" s="39">
        <f t="shared" si="78"/>
        <v>0</v>
      </c>
      <c r="BS103" s="39">
        <f t="shared" si="79"/>
        <v>0</v>
      </c>
      <c r="BT103" s="39">
        <f t="shared" si="80"/>
        <v>0</v>
      </c>
      <c r="BU103" s="39">
        <f t="shared" si="80"/>
        <v>0</v>
      </c>
      <c r="BV103" s="40"/>
      <c r="BW103" s="39">
        <v>6.25</v>
      </c>
      <c r="BX103" s="39">
        <f t="shared" si="93"/>
        <v>0.32079999999999997</v>
      </c>
      <c r="BY103" s="39">
        <f t="shared" si="38"/>
        <v>0.65372008840000007</v>
      </c>
      <c r="BZ103" s="39"/>
      <c r="CA103" s="39">
        <f t="shared" si="39"/>
        <v>0.65372008840000007</v>
      </c>
      <c r="CB103" s="39">
        <f t="shared" si="94"/>
        <v>0.36680000000000001</v>
      </c>
      <c r="CC103" s="39">
        <f t="shared" si="95"/>
        <v>0.97208333333333341</v>
      </c>
      <c r="CD103" s="39">
        <f t="shared" si="55"/>
        <v>3.1983677489710489</v>
      </c>
      <c r="CE103" s="39">
        <f t="shared" si="97"/>
        <v>1.3772589681033705</v>
      </c>
      <c r="CF103" s="39">
        <f t="shared" si="40"/>
        <v>5.4004629629629632E-2</v>
      </c>
      <c r="CG103" s="39">
        <f t="shared" si="89"/>
        <v>0.1138</v>
      </c>
      <c r="CH103" s="39">
        <f t="shared" si="83"/>
        <v>0</v>
      </c>
      <c r="CI103" s="39">
        <f t="shared" si="84"/>
        <v>0</v>
      </c>
      <c r="CJ103" s="39">
        <f t="shared" si="96"/>
        <v>0.25226244343891402</v>
      </c>
      <c r="CK103" s="39">
        <f t="shared" si="81"/>
        <v>3.1983677489710489</v>
      </c>
      <c r="CL103" s="39">
        <f t="shared" si="85"/>
        <v>0</v>
      </c>
      <c r="CM103" s="39">
        <f t="shared" si="41"/>
        <v>2.8495999999999997</v>
      </c>
      <c r="CN103" s="39">
        <v>5.6</v>
      </c>
      <c r="CO103" s="39">
        <f t="shared" si="82"/>
        <v>3.1983677489710489</v>
      </c>
      <c r="CP103" s="39">
        <f t="shared" si="98"/>
        <v>4.9578178761337597</v>
      </c>
      <c r="CQ103" s="39">
        <f t="shared" si="86"/>
        <v>1.8050485181605025</v>
      </c>
      <c r="CR103" s="39">
        <v>2.8495999999999997</v>
      </c>
      <c r="CS103" s="39">
        <v>3.6</v>
      </c>
      <c r="CT103" s="6"/>
      <c r="CU103" s="39">
        <f t="shared" si="43"/>
        <v>0.72132691528203441</v>
      </c>
    </row>
    <row r="104" spans="1:99">
      <c r="A104" s="59">
        <v>1596</v>
      </c>
      <c r="B104" s="6"/>
      <c r="C104" s="30">
        <v>1069.5</v>
      </c>
      <c r="D104" s="30">
        <v>796.9</v>
      </c>
      <c r="E104" s="30">
        <v>435.7</v>
      </c>
      <c r="F104" s="6"/>
      <c r="G104" s="30">
        <v>22.44</v>
      </c>
      <c r="H104" s="6"/>
      <c r="I104" s="30">
        <v>47.62</v>
      </c>
      <c r="J104" s="6"/>
      <c r="K104" s="6"/>
      <c r="L104" s="30">
        <v>53.88</v>
      </c>
      <c r="M104" s="6"/>
      <c r="N104" s="30">
        <v>221.7</v>
      </c>
      <c r="O104" s="6"/>
      <c r="P104" s="6"/>
      <c r="Q104" s="30">
        <v>55.1</v>
      </c>
      <c r="R104" s="30">
        <v>55.1</v>
      </c>
      <c r="S104" s="30">
        <v>603</v>
      </c>
      <c r="T104" s="6"/>
      <c r="U104" s="6"/>
      <c r="V104" s="6"/>
      <c r="W104" s="6"/>
      <c r="X104" s="6"/>
      <c r="Y104" s="30">
        <v>56.68</v>
      </c>
      <c r="Z104" s="6"/>
      <c r="AA104" s="6"/>
      <c r="AB104" s="30">
        <v>122.5</v>
      </c>
      <c r="AC104" s="30">
        <v>469</v>
      </c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39">
        <f t="shared" si="60"/>
        <v>0.26563333333333333</v>
      </c>
      <c r="AP104" s="40"/>
      <c r="AQ104" s="39">
        <f t="shared" si="92"/>
        <v>0.35649999999999998</v>
      </c>
      <c r="AR104" s="39">
        <f t="shared" si="61"/>
        <v>0.44880000000000003</v>
      </c>
      <c r="AS104" s="39">
        <f t="shared" si="62"/>
        <v>0</v>
      </c>
      <c r="AT104" s="39">
        <f t="shared" si="63"/>
        <v>3.3503359482182429</v>
      </c>
      <c r="AU104" s="39">
        <f t="shared" si="64"/>
        <v>0</v>
      </c>
      <c r="AV104" s="39">
        <f t="shared" si="65"/>
        <v>0.24380090497737558</v>
      </c>
      <c r="AW104" s="39">
        <f t="shared" si="66"/>
        <v>221.7</v>
      </c>
      <c r="AX104" s="39">
        <f t="shared" si="67"/>
        <v>0</v>
      </c>
      <c r="AY104" s="39">
        <f t="shared" si="68"/>
        <v>0</v>
      </c>
      <c r="AZ104" s="39">
        <f t="shared" si="68"/>
        <v>55.1</v>
      </c>
      <c r="BA104" s="39">
        <f t="shared" si="68"/>
        <v>55.1</v>
      </c>
      <c r="BB104" s="39">
        <f t="shared" si="56"/>
        <v>603</v>
      </c>
      <c r="BC104" s="39">
        <f t="shared" si="69"/>
        <v>0</v>
      </c>
      <c r="BD104" s="39">
        <f t="shared" si="70"/>
        <v>0</v>
      </c>
      <c r="BE104" s="39">
        <f t="shared" si="70"/>
        <v>0</v>
      </c>
      <c r="BF104" s="39">
        <f t="shared" si="70"/>
        <v>0</v>
      </c>
      <c r="BG104" s="39">
        <f t="shared" si="71"/>
        <v>0</v>
      </c>
      <c r="BH104" s="39">
        <f t="shared" si="90"/>
        <v>0</v>
      </c>
      <c r="BI104" s="39">
        <f t="shared" si="72"/>
        <v>0</v>
      </c>
      <c r="BJ104" s="39">
        <f t="shared" si="73"/>
        <v>0</v>
      </c>
      <c r="BK104" s="39">
        <f t="shared" si="74"/>
        <v>0.1225</v>
      </c>
      <c r="BL104" s="39">
        <f t="shared" si="75"/>
        <v>0.15633333333333332</v>
      </c>
      <c r="BM104" s="39">
        <f t="shared" si="76"/>
        <v>0</v>
      </c>
      <c r="BN104" s="39">
        <f t="shared" si="76"/>
        <v>0</v>
      </c>
      <c r="BO104" s="39">
        <f t="shared" si="76"/>
        <v>0</v>
      </c>
      <c r="BP104" s="39">
        <f t="shared" si="57"/>
        <v>0</v>
      </c>
      <c r="BQ104" s="39">
        <f t="shared" si="77"/>
        <v>0</v>
      </c>
      <c r="BR104" s="39">
        <f t="shared" si="78"/>
        <v>0</v>
      </c>
      <c r="BS104" s="39">
        <f t="shared" si="79"/>
        <v>0</v>
      </c>
      <c r="BT104" s="39">
        <f t="shared" si="80"/>
        <v>0</v>
      </c>
      <c r="BU104" s="39">
        <f t="shared" si="80"/>
        <v>0</v>
      </c>
      <c r="BV104" s="40"/>
      <c r="BW104" s="39">
        <v>6.55</v>
      </c>
      <c r="BX104" s="39">
        <f t="shared" si="93"/>
        <v>0.35649999999999998</v>
      </c>
      <c r="BY104" s="39">
        <f t="shared" si="38"/>
        <v>0.70677521200000004</v>
      </c>
      <c r="BZ104" s="39"/>
      <c r="CA104" s="39">
        <f t="shared" si="39"/>
        <v>0.70677521200000004</v>
      </c>
      <c r="CB104" s="39">
        <f t="shared" si="94"/>
        <v>0.44880000000000003</v>
      </c>
      <c r="CC104" s="39">
        <f t="shared" si="95"/>
        <v>0.92374999999999996</v>
      </c>
      <c r="CD104" s="39">
        <f t="shared" si="55"/>
        <v>3.3503359482182429</v>
      </c>
      <c r="CE104" s="39">
        <f t="shared" si="97"/>
        <v>1.3805683563748079</v>
      </c>
      <c r="CF104" s="39">
        <f t="shared" si="40"/>
        <v>5.1319444444444445E-2</v>
      </c>
      <c r="CG104" s="39">
        <f t="shared" si="89"/>
        <v>0.1225</v>
      </c>
      <c r="CH104" s="39">
        <f t="shared" si="83"/>
        <v>0</v>
      </c>
      <c r="CI104" s="39">
        <f t="shared" si="84"/>
        <v>0</v>
      </c>
      <c r="CJ104" s="39">
        <f t="shared" si="96"/>
        <v>0.24380090497737558</v>
      </c>
      <c r="CK104" s="39">
        <f t="shared" si="81"/>
        <v>3.3503359482182429</v>
      </c>
      <c r="CL104" s="39">
        <f t="shared" si="85"/>
        <v>0</v>
      </c>
      <c r="CM104" s="39">
        <f t="shared" si="41"/>
        <v>2.8495999999999997</v>
      </c>
      <c r="CN104" s="39">
        <v>5.6</v>
      </c>
      <c r="CO104" s="39">
        <f t="shared" si="82"/>
        <v>3.3503359482182429</v>
      </c>
      <c r="CP104" s="39">
        <f t="shared" si="98"/>
        <v>6.9617262991219562</v>
      </c>
      <c r="CQ104" s="39">
        <f t="shared" si="86"/>
        <v>2.5346339970577119</v>
      </c>
      <c r="CR104" s="39">
        <v>2.8495999999999997</v>
      </c>
      <c r="CS104" s="39">
        <v>3.6</v>
      </c>
      <c r="CT104" s="6"/>
      <c r="CU104" s="39">
        <f t="shared" si="43"/>
        <v>0.75165097821615778</v>
      </c>
    </row>
    <row r="105" spans="1:99">
      <c r="A105" s="59">
        <v>1597</v>
      </c>
      <c r="B105" s="6"/>
      <c r="C105" s="30">
        <v>1290</v>
      </c>
      <c r="D105" s="30">
        <v>861.9</v>
      </c>
      <c r="E105" s="30">
        <v>487.3</v>
      </c>
      <c r="F105" s="6"/>
      <c r="G105" s="30">
        <v>24.4</v>
      </c>
      <c r="H105" s="6"/>
      <c r="I105" s="30">
        <v>48.5</v>
      </c>
      <c r="J105" s="6"/>
      <c r="K105" s="30">
        <v>0.65</v>
      </c>
      <c r="L105" s="30">
        <v>52.95</v>
      </c>
      <c r="M105" s="6"/>
      <c r="N105" s="30">
        <v>286.8</v>
      </c>
      <c r="O105" s="6"/>
      <c r="P105" s="6"/>
      <c r="Q105" s="30">
        <v>35.9</v>
      </c>
      <c r="R105" s="30">
        <v>77.3</v>
      </c>
      <c r="S105" s="30">
        <v>742</v>
      </c>
      <c r="T105" s="30">
        <v>18.350000000000001</v>
      </c>
      <c r="U105" s="6"/>
      <c r="V105" s="6"/>
      <c r="W105" s="6"/>
      <c r="X105" s="6"/>
      <c r="Y105" s="30">
        <v>65.709999999999994</v>
      </c>
      <c r="Z105" s="6"/>
      <c r="AA105" s="6"/>
      <c r="AB105" s="30">
        <v>118.2</v>
      </c>
      <c r="AC105" s="30">
        <v>608</v>
      </c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39">
        <f t="shared" si="60"/>
        <v>0.2873</v>
      </c>
      <c r="AP105" s="40"/>
      <c r="AQ105" s="39">
        <f t="shared" si="92"/>
        <v>0.43</v>
      </c>
      <c r="AR105" s="39">
        <f t="shared" si="61"/>
        <v>0.48799999999999999</v>
      </c>
      <c r="AS105" s="39">
        <f t="shared" si="62"/>
        <v>0</v>
      </c>
      <c r="AT105" s="39">
        <f t="shared" si="63"/>
        <v>3.4122489182819153</v>
      </c>
      <c r="AU105" s="39">
        <f t="shared" si="64"/>
        <v>0</v>
      </c>
      <c r="AV105" s="39">
        <f t="shared" si="65"/>
        <v>0.23959276018099548</v>
      </c>
      <c r="AW105" s="39">
        <f t="shared" si="66"/>
        <v>286.8</v>
      </c>
      <c r="AX105" s="39">
        <f t="shared" si="67"/>
        <v>0</v>
      </c>
      <c r="AY105" s="39">
        <f t="shared" si="68"/>
        <v>0</v>
      </c>
      <c r="AZ105" s="39">
        <f t="shared" si="68"/>
        <v>35.9</v>
      </c>
      <c r="BA105" s="39">
        <f t="shared" si="68"/>
        <v>77.3</v>
      </c>
      <c r="BB105" s="39">
        <f t="shared" si="56"/>
        <v>742</v>
      </c>
      <c r="BC105" s="39">
        <f t="shared" si="69"/>
        <v>36.700000000000003</v>
      </c>
      <c r="BD105" s="39">
        <f t="shared" si="70"/>
        <v>0</v>
      </c>
      <c r="BE105" s="39">
        <f t="shared" si="70"/>
        <v>0</v>
      </c>
      <c r="BF105" s="39">
        <f t="shared" si="70"/>
        <v>0</v>
      </c>
      <c r="BG105" s="39">
        <f t="shared" si="71"/>
        <v>0</v>
      </c>
      <c r="BH105" s="39">
        <f t="shared" si="90"/>
        <v>6.0051843317972349</v>
      </c>
      <c r="BI105" s="39">
        <f t="shared" si="72"/>
        <v>0</v>
      </c>
      <c r="BJ105" s="39">
        <f t="shared" si="73"/>
        <v>0</v>
      </c>
      <c r="BK105" s="39">
        <f t="shared" si="74"/>
        <v>0.1182</v>
      </c>
      <c r="BL105" s="39">
        <f t="shared" si="75"/>
        <v>0.20266666666666666</v>
      </c>
      <c r="BM105" s="39">
        <f t="shared" si="76"/>
        <v>0</v>
      </c>
      <c r="BN105" s="39">
        <f t="shared" si="76"/>
        <v>0</v>
      </c>
      <c r="BO105" s="39">
        <f t="shared" si="76"/>
        <v>0</v>
      </c>
      <c r="BP105" s="39">
        <f t="shared" si="57"/>
        <v>0</v>
      </c>
      <c r="BQ105" s="39">
        <f t="shared" si="77"/>
        <v>0</v>
      </c>
      <c r="BR105" s="39">
        <f t="shared" si="78"/>
        <v>0</v>
      </c>
      <c r="BS105" s="39">
        <f t="shared" si="79"/>
        <v>0</v>
      </c>
      <c r="BT105" s="39">
        <f t="shared" si="80"/>
        <v>0</v>
      </c>
      <c r="BU105" s="39">
        <f t="shared" si="80"/>
        <v>0</v>
      </c>
      <c r="BV105" s="40"/>
      <c r="BW105" s="39">
        <v>6.76</v>
      </c>
      <c r="BX105" s="39">
        <f t="shared" si="93"/>
        <v>0.43</v>
      </c>
      <c r="BY105" s="39">
        <f t="shared" si="38"/>
        <v>0.80427712000000007</v>
      </c>
      <c r="BZ105" s="39"/>
      <c r="CA105" s="39">
        <f t="shared" si="39"/>
        <v>0.80427712000000007</v>
      </c>
      <c r="CB105" s="39">
        <f t="shared" si="94"/>
        <v>0.48799999999999999</v>
      </c>
      <c r="CC105" s="39">
        <f t="shared" si="95"/>
        <v>1.1950000000000001</v>
      </c>
      <c r="CD105" s="39">
        <f t="shared" si="55"/>
        <v>3.4122489182819153</v>
      </c>
      <c r="CE105" s="39">
        <f t="shared" si="97"/>
        <v>1.3838777446462456</v>
      </c>
      <c r="CF105" s="39">
        <f t="shared" si="40"/>
        <v>6.6388888888888886E-2</v>
      </c>
      <c r="CG105" s="39">
        <f t="shared" si="89"/>
        <v>0.1182</v>
      </c>
      <c r="CH105" s="39">
        <f t="shared" si="83"/>
        <v>0</v>
      </c>
      <c r="CI105" s="39">
        <f t="shared" si="84"/>
        <v>0</v>
      </c>
      <c r="CJ105" s="39">
        <f t="shared" si="96"/>
        <v>0.23959276018099548</v>
      </c>
      <c r="CK105" s="39">
        <f t="shared" si="81"/>
        <v>3.4122489182819153</v>
      </c>
      <c r="CL105" s="39">
        <f t="shared" si="85"/>
        <v>0</v>
      </c>
      <c r="CM105" s="39">
        <f t="shared" si="41"/>
        <v>2.8495999999999997</v>
      </c>
      <c r="CN105" s="39">
        <f>BH105</f>
        <v>6.0051843317972349</v>
      </c>
      <c r="CO105" s="39">
        <f t="shared" si="82"/>
        <v>3.4122489182819153</v>
      </c>
      <c r="CP105" s="39">
        <f t="shared" si="98"/>
        <v>9.0250097864949872</v>
      </c>
      <c r="CQ105" s="39">
        <f t="shared" si="86"/>
        <v>3.2858368234778008</v>
      </c>
      <c r="CR105" s="39">
        <v>2.8495999999999997</v>
      </c>
      <c r="CS105" s="39">
        <f t="shared" ref="CS105:CS168" si="99">CQ105</f>
        <v>3.2858368234778008</v>
      </c>
      <c r="CT105" s="6"/>
      <c r="CU105" s="39">
        <f t="shared" si="43"/>
        <v>0.81672166439065141</v>
      </c>
    </row>
    <row r="106" spans="1:99">
      <c r="A106" s="59">
        <v>1598</v>
      </c>
      <c r="B106" s="6"/>
      <c r="C106" s="30">
        <v>1461.5</v>
      </c>
      <c r="D106" s="30">
        <v>981.6</v>
      </c>
      <c r="E106" s="30">
        <v>723.2</v>
      </c>
      <c r="F106" s="6"/>
      <c r="G106" s="30">
        <v>27.54</v>
      </c>
      <c r="H106" s="6"/>
      <c r="I106" s="30">
        <v>49.39</v>
      </c>
      <c r="J106" s="6"/>
      <c r="K106" s="30">
        <v>0.68</v>
      </c>
      <c r="L106" s="30">
        <v>72.209999999999994</v>
      </c>
      <c r="M106" s="6"/>
      <c r="N106" s="30">
        <v>317</v>
      </c>
      <c r="O106" s="6"/>
      <c r="P106" s="6"/>
      <c r="Q106" s="30">
        <v>60.9</v>
      </c>
      <c r="R106" s="30">
        <v>113.3</v>
      </c>
      <c r="S106" s="30">
        <v>733</v>
      </c>
      <c r="T106" s="6"/>
      <c r="U106" s="6"/>
      <c r="V106" s="6"/>
      <c r="W106" s="6"/>
      <c r="X106" s="6"/>
      <c r="Y106" s="30">
        <v>72.05</v>
      </c>
      <c r="Z106" s="6"/>
      <c r="AA106" s="6"/>
      <c r="AB106" s="30">
        <v>124.9</v>
      </c>
      <c r="AC106" s="30">
        <v>582</v>
      </c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39">
        <f t="shared" si="60"/>
        <v>0.32719999999999999</v>
      </c>
      <c r="AP106" s="40"/>
      <c r="AQ106" s="39">
        <f t="shared" si="92"/>
        <v>0.48716666666666669</v>
      </c>
      <c r="AR106" s="39">
        <f t="shared" si="61"/>
        <v>0.55079999999999996</v>
      </c>
      <c r="AS106" s="39">
        <f t="shared" si="62"/>
        <v>0</v>
      </c>
      <c r="AT106" s="39">
        <f t="shared" si="63"/>
        <v>3.4748654448235832</v>
      </c>
      <c r="AU106" s="39">
        <f t="shared" si="64"/>
        <v>0</v>
      </c>
      <c r="AV106" s="39">
        <f t="shared" si="65"/>
        <v>0.32674208144796379</v>
      </c>
      <c r="AW106" s="39">
        <f t="shared" si="66"/>
        <v>317</v>
      </c>
      <c r="AX106" s="39">
        <f t="shared" si="67"/>
        <v>0</v>
      </c>
      <c r="AY106" s="39">
        <f t="shared" si="68"/>
        <v>0</v>
      </c>
      <c r="AZ106" s="39">
        <f t="shared" si="68"/>
        <v>60.9</v>
      </c>
      <c r="BA106" s="39">
        <f t="shared" si="68"/>
        <v>113.3</v>
      </c>
      <c r="BB106" s="39">
        <f t="shared" si="56"/>
        <v>733</v>
      </c>
      <c r="BC106" s="39">
        <f t="shared" si="69"/>
        <v>0</v>
      </c>
      <c r="BD106" s="39">
        <f t="shared" si="70"/>
        <v>0</v>
      </c>
      <c r="BE106" s="39">
        <f t="shared" si="70"/>
        <v>0</v>
      </c>
      <c r="BF106" s="39">
        <f t="shared" si="70"/>
        <v>0</v>
      </c>
      <c r="BG106" s="39">
        <f t="shared" si="71"/>
        <v>0</v>
      </c>
      <c r="BH106" s="39">
        <f t="shared" si="90"/>
        <v>0</v>
      </c>
      <c r="BI106" s="39">
        <f t="shared" si="72"/>
        <v>0</v>
      </c>
      <c r="BJ106" s="39">
        <f t="shared" si="73"/>
        <v>0</v>
      </c>
      <c r="BK106" s="39">
        <f t="shared" si="74"/>
        <v>0.12490000000000001</v>
      </c>
      <c r="BL106" s="39">
        <f t="shared" si="75"/>
        <v>0.19400000000000001</v>
      </c>
      <c r="BM106" s="39">
        <f t="shared" si="76"/>
        <v>0</v>
      </c>
      <c r="BN106" s="39">
        <f t="shared" si="76"/>
        <v>0</v>
      </c>
      <c r="BO106" s="39">
        <f t="shared" si="76"/>
        <v>0</v>
      </c>
      <c r="BP106" s="39">
        <f t="shared" si="57"/>
        <v>0</v>
      </c>
      <c r="BQ106" s="39">
        <f t="shared" si="77"/>
        <v>0</v>
      </c>
      <c r="BR106" s="39">
        <f t="shared" si="78"/>
        <v>0</v>
      </c>
      <c r="BS106" s="39">
        <f t="shared" si="79"/>
        <v>0</v>
      </c>
      <c r="BT106" s="39">
        <f t="shared" si="80"/>
        <v>0</v>
      </c>
      <c r="BU106" s="39">
        <f t="shared" si="80"/>
        <v>0</v>
      </c>
      <c r="BV106" s="40"/>
      <c r="BW106" s="39">
        <v>6.77</v>
      </c>
      <c r="BX106" s="39">
        <f t="shared" si="93"/>
        <v>0.48716666666666669</v>
      </c>
      <c r="BY106" s="39">
        <f t="shared" si="38"/>
        <v>0.87570007733333344</v>
      </c>
      <c r="BZ106" s="39"/>
      <c r="CA106" s="39">
        <f t="shared" si="39"/>
        <v>0.87570007733333344</v>
      </c>
      <c r="CB106" s="39">
        <f t="shared" si="94"/>
        <v>0.55079999999999996</v>
      </c>
      <c r="CC106" s="39">
        <f t="shared" si="95"/>
        <v>1.3208333333333333</v>
      </c>
      <c r="CD106" s="39">
        <f t="shared" si="55"/>
        <v>3.4748654448235832</v>
      </c>
      <c r="CE106" s="39">
        <f t="shared" si="97"/>
        <v>1.3871871329176833</v>
      </c>
      <c r="CF106" s="39">
        <f t="shared" si="40"/>
        <v>7.3379629629629628E-2</v>
      </c>
      <c r="CG106" s="39">
        <f t="shared" si="89"/>
        <v>0.12490000000000001</v>
      </c>
      <c r="CH106" s="39">
        <f t="shared" si="83"/>
        <v>0</v>
      </c>
      <c r="CI106" s="39">
        <f t="shared" si="84"/>
        <v>0</v>
      </c>
      <c r="CJ106" s="39">
        <f t="shared" si="96"/>
        <v>0.32674208144796379</v>
      </c>
      <c r="CK106" s="39">
        <f t="shared" si="81"/>
        <v>3.4748654448235832</v>
      </c>
      <c r="CL106" s="39">
        <f t="shared" si="85"/>
        <v>0</v>
      </c>
      <c r="CM106" s="39">
        <f t="shared" si="41"/>
        <v>2.5677714285714286</v>
      </c>
      <c r="CN106" s="39">
        <v>5.5</v>
      </c>
      <c r="CO106" s="39">
        <f t="shared" si="82"/>
        <v>3.4748654448235832</v>
      </c>
      <c r="CP106" s="39">
        <f t="shared" si="98"/>
        <v>8.6390718679935592</v>
      </c>
      <c r="CQ106" s="39">
        <f t="shared" si="86"/>
        <v>3.1453240645790799</v>
      </c>
      <c r="CR106" s="39">
        <v>2.5677714285714286</v>
      </c>
      <c r="CS106" s="39">
        <f t="shared" si="99"/>
        <v>3.1453240645790799</v>
      </c>
      <c r="CT106" s="6"/>
      <c r="CU106" s="39">
        <f t="shared" si="43"/>
        <v>0.89626921339761545</v>
      </c>
    </row>
    <row r="107" spans="1:99">
      <c r="A107" s="59">
        <v>1599</v>
      </c>
      <c r="B107" s="6"/>
      <c r="C107" s="30">
        <v>1456.5</v>
      </c>
      <c r="D107" s="30">
        <v>1029.7</v>
      </c>
      <c r="E107" s="30">
        <v>738.5</v>
      </c>
      <c r="F107" s="6"/>
      <c r="G107" s="30">
        <v>19.739999999999998</v>
      </c>
      <c r="H107" s="6"/>
      <c r="I107" s="30">
        <v>13.77</v>
      </c>
      <c r="J107" s="6"/>
      <c r="K107" s="30">
        <v>0.67</v>
      </c>
      <c r="L107" s="30">
        <v>68.19</v>
      </c>
      <c r="M107" s="6"/>
      <c r="N107" s="30">
        <v>290.89999999999998</v>
      </c>
      <c r="O107" s="6"/>
      <c r="P107" s="6"/>
      <c r="Q107" s="30">
        <v>59.4</v>
      </c>
      <c r="R107" s="6"/>
      <c r="S107" s="30">
        <v>1013</v>
      </c>
      <c r="T107" s="30">
        <v>16.149999999999999</v>
      </c>
      <c r="U107" s="6"/>
      <c r="V107" s="6"/>
      <c r="W107" s="6"/>
      <c r="X107" s="6"/>
      <c r="Y107" s="30">
        <v>58.89</v>
      </c>
      <c r="Z107" s="6"/>
      <c r="AA107" s="30">
        <v>47.11</v>
      </c>
      <c r="AB107" s="30">
        <v>108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39">
        <f t="shared" si="60"/>
        <v>0.34323333333333333</v>
      </c>
      <c r="AP107" s="40"/>
      <c r="AQ107" s="39">
        <f t="shared" si="92"/>
        <v>0.48549999999999999</v>
      </c>
      <c r="AR107" s="39">
        <f t="shared" si="61"/>
        <v>0.39479999999999998</v>
      </c>
      <c r="AS107" s="39">
        <f t="shared" si="62"/>
        <v>0</v>
      </c>
      <c r="AT107" s="39">
        <f t="shared" si="63"/>
        <v>0.96879727020086537</v>
      </c>
      <c r="AU107" s="39">
        <f t="shared" si="64"/>
        <v>0</v>
      </c>
      <c r="AV107" s="39">
        <f t="shared" si="65"/>
        <v>0.30855203619909499</v>
      </c>
      <c r="AW107" s="39">
        <f t="shared" si="66"/>
        <v>290.89999999999998</v>
      </c>
      <c r="AX107" s="39">
        <f t="shared" si="67"/>
        <v>0</v>
      </c>
      <c r="AY107" s="39">
        <f t="shared" si="68"/>
        <v>0</v>
      </c>
      <c r="AZ107" s="39">
        <f t="shared" si="68"/>
        <v>59.4</v>
      </c>
      <c r="BA107" s="39">
        <f t="shared" si="68"/>
        <v>0</v>
      </c>
      <c r="BB107" s="39">
        <f t="shared" si="56"/>
        <v>1013</v>
      </c>
      <c r="BC107" s="39">
        <f t="shared" si="69"/>
        <v>32.299999999999997</v>
      </c>
      <c r="BD107" s="39">
        <f t="shared" si="70"/>
        <v>0</v>
      </c>
      <c r="BE107" s="39">
        <f t="shared" si="70"/>
        <v>0</v>
      </c>
      <c r="BF107" s="39">
        <f t="shared" si="70"/>
        <v>0</v>
      </c>
      <c r="BG107" s="39">
        <f t="shared" si="71"/>
        <v>0</v>
      </c>
      <c r="BH107" s="39">
        <f t="shared" si="90"/>
        <v>5.0038402457757289</v>
      </c>
      <c r="BI107" s="39">
        <f t="shared" si="72"/>
        <v>0</v>
      </c>
      <c r="BJ107" s="39">
        <f t="shared" si="73"/>
        <v>3.1925996204933584</v>
      </c>
      <c r="BK107" s="39">
        <f t="shared" si="74"/>
        <v>0.108</v>
      </c>
      <c r="BL107" s="39">
        <f t="shared" si="75"/>
        <v>0</v>
      </c>
      <c r="BM107" s="39">
        <f t="shared" si="76"/>
        <v>0</v>
      </c>
      <c r="BN107" s="39">
        <f t="shared" si="76"/>
        <v>0</v>
      </c>
      <c r="BO107" s="39">
        <f t="shared" si="76"/>
        <v>0</v>
      </c>
      <c r="BP107" s="39">
        <f t="shared" si="57"/>
        <v>0</v>
      </c>
      <c r="BQ107" s="39">
        <f t="shared" si="77"/>
        <v>0</v>
      </c>
      <c r="BR107" s="39">
        <f t="shared" si="78"/>
        <v>0</v>
      </c>
      <c r="BS107" s="39">
        <f t="shared" si="79"/>
        <v>0</v>
      </c>
      <c r="BT107" s="39">
        <f t="shared" si="80"/>
        <v>0</v>
      </c>
      <c r="BU107" s="39">
        <f t="shared" si="80"/>
        <v>0</v>
      </c>
      <c r="BV107" s="40"/>
      <c r="BW107" s="39">
        <v>7.4</v>
      </c>
      <c r="BX107" s="39">
        <f t="shared" si="93"/>
        <v>0.48549999999999999</v>
      </c>
      <c r="BY107" s="39">
        <f t="shared" ref="BY107:BY170" si="100">1.244348*BX107+(0.011645+0.017128)*BW107+0.074702</f>
        <v>0.89175315399999999</v>
      </c>
      <c r="BZ107" s="39"/>
      <c r="CA107" s="39">
        <f t="shared" ref="CA107:CA170" si="101">BY107</f>
        <v>0.89175315399999999</v>
      </c>
      <c r="CB107" s="39">
        <f t="shared" si="94"/>
        <v>0.39479999999999998</v>
      </c>
      <c r="CC107" s="39">
        <f t="shared" si="95"/>
        <v>1.2120833333333332</v>
      </c>
      <c r="CD107" s="39">
        <f t="shared" si="55"/>
        <v>0.96879727020086537</v>
      </c>
      <c r="CE107" s="39">
        <f t="shared" si="97"/>
        <v>1.3904965211891209</v>
      </c>
      <c r="CF107" s="39">
        <f t="shared" ref="CF107:CF170" si="102">CC107/18</f>
        <v>6.7337962962962961E-2</v>
      </c>
      <c r="CG107" s="39">
        <f t="shared" si="89"/>
        <v>0.108</v>
      </c>
      <c r="CH107" s="39">
        <f t="shared" si="83"/>
        <v>3.1925996204933584</v>
      </c>
      <c r="CI107" s="39">
        <f t="shared" si="84"/>
        <v>0</v>
      </c>
      <c r="CJ107" s="39">
        <f t="shared" si="96"/>
        <v>0.30855203619909499</v>
      </c>
      <c r="CK107" s="39">
        <f t="shared" si="81"/>
        <v>0.96879727020086537</v>
      </c>
      <c r="CL107" s="39">
        <f t="shared" si="85"/>
        <v>0</v>
      </c>
      <c r="CM107" s="39">
        <f t="shared" ref="CM107:CM170" si="103">CR107</f>
        <v>2.5677714285714286</v>
      </c>
      <c r="CN107" s="39">
        <f>BH107</f>
        <v>5.0038402457757289</v>
      </c>
      <c r="CO107" s="39">
        <f t="shared" si="82"/>
        <v>0.96879727020086537</v>
      </c>
      <c r="CP107" s="39">
        <v>8.1</v>
      </c>
      <c r="CQ107" s="39">
        <f t="shared" si="86"/>
        <v>2.94905810628563</v>
      </c>
      <c r="CR107" s="39">
        <v>2.5677714285714286</v>
      </c>
      <c r="CS107" s="39">
        <f t="shared" si="99"/>
        <v>2.94905810628563</v>
      </c>
      <c r="CT107" s="6"/>
      <c r="CU107" s="39">
        <f t="shared" ref="CU107:CU170" si="104">(182*$CA107+$CB$4*$CB107+$CC$4*$CC107+$CD$4*$CD107+$CE$4*$CE107+$CF$4*$CF107+$CJ$4*$CJ107+$CK$4*$CK107+$CM$4*$CM107+$CN$4*$CN107+$CO$4*$CO107+5*$CS107)/414.8987</f>
        <v>0.79995693211511787</v>
      </c>
    </row>
    <row r="108" spans="1:99">
      <c r="A108" s="59">
        <v>1600</v>
      </c>
      <c r="B108" s="6"/>
      <c r="C108" s="30">
        <v>1101.3</v>
      </c>
      <c r="D108" s="6"/>
      <c r="E108" s="30">
        <v>661.3</v>
      </c>
      <c r="F108" s="6"/>
      <c r="G108" s="30">
        <v>24.39</v>
      </c>
      <c r="H108" s="6"/>
      <c r="I108" s="30">
        <v>42.98</v>
      </c>
      <c r="J108" s="6"/>
      <c r="K108" s="30">
        <v>0.88</v>
      </c>
      <c r="L108" s="30">
        <v>64.599999999999994</v>
      </c>
      <c r="M108" s="6"/>
      <c r="N108" s="30">
        <v>436.2</v>
      </c>
      <c r="O108" s="6"/>
      <c r="P108" s="6"/>
      <c r="Q108" s="30">
        <v>82.1</v>
      </c>
      <c r="R108" s="30">
        <v>76.900000000000006</v>
      </c>
      <c r="S108" s="30">
        <v>1232</v>
      </c>
      <c r="T108" s="6"/>
      <c r="U108" s="6"/>
      <c r="V108" s="6"/>
      <c r="W108" s="6"/>
      <c r="X108" s="6"/>
      <c r="Y108" s="30">
        <v>72.150000000000006</v>
      </c>
      <c r="Z108" s="6"/>
      <c r="AA108" s="30">
        <v>56.61</v>
      </c>
      <c r="AB108" s="30">
        <v>128.5</v>
      </c>
      <c r="AC108" s="30">
        <v>515</v>
      </c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39">
        <f t="shared" si="60"/>
        <v>0</v>
      </c>
      <c r="AP108" s="40"/>
      <c r="AQ108" s="39">
        <f t="shared" si="92"/>
        <v>0.36709999999999998</v>
      </c>
      <c r="AR108" s="39">
        <f t="shared" si="61"/>
        <v>0.48780000000000001</v>
      </c>
      <c r="AS108" s="39">
        <f t="shared" si="62"/>
        <v>0</v>
      </c>
      <c r="AT108" s="39">
        <f t="shared" si="63"/>
        <v>3.0238857424279733</v>
      </c>
      <c r="AU108" s="39">
        <f t="shared" si="64"/>
        <v>0</v>
      </c>
      <c r="AV108" s="39">
        <f t="shared" si="65"/>
        <v>0.29230769230769227</v>
      </c>
      <c r="AW108" s="39">
        <f t="shared" si="66"/>
        <v>436.2</v>
      </c>
      <c r="AX108" s="39">
        <f t="shared" si="67"/>
        <v>0</v>
      </c>
      <c r="AY108" s="39">
        <f t="shared" si="68"/>
        <v>0</v>
      </c>
      <c r="AZ108" s="39">
        <f t="shared" si="68"/>
        <v>82.1</v>
      </c>
      <c r="BA108" s="39">
        <f t="shared" si="68"/>
        <v>76.900000000000006</v>
      </c>
      <c r="BB108" s="39">
        <f t="shared" si="56"/>
        <v>1232</v>
      </c>
      <c r="BC108" s="39">
        <f t="shared" si="69"/>
        <v>0</v>
      </c>
      <c r="BD108" s="39">
        <f t="shared" si="70"/>
        <v>0</v>
      </c>
      <c r="BE108" s="39">
        <f t="shared" si="70"/>
        <v>0</v>
      </c>
      <c r="BF108" s="39">
        <f t="shared" si="70"/>
        <v>0</v>
      </c>
      <c r="BG108" s="39">
        <f t="shared" si="71"/>
        <v>0</v>
      </c>
      <c r="BH108" s="39">
        <f t="shared" si="90"/>
        <v>4.1138632872503837</v>
      </c>
      <c r="BI108" s="39">
        <f t="shared" si="72"/>
        <v>0</v>
      </c>
      <c r="BJ108" s="39">
        <f t="shared" si="73"/>
        <v>3.8364055299539168</v>
      </c>
      <c r="BK108" s="39">
        <f t="shared" si="74"/>
        <v>0.1285</v>
      </c>
      <c r="BL108" s="39">
        <f t="shared" si="75"/>
        <v>0.17166666666666666</v>
      </c>
      <c r="BM108" s="39">
        <f t="shared" si="76"/>
        <v>0</v>
      </c>
      <c r="BN108" s="39">
        <f t="shared" si="76"/>
        <v>0</v>
      </c>
      <c r="BO108" s="39">
        <f t="shared" si="76"/>
        <v>0</v>
      </c>
      <c r="BP108" s="39">
        <f t="shared" si="57"/>
        <v>0</v>
      </c>
      <c r="BQ108" s="39">
        <f t="shared" si="77"/>
        <v>0</v>
      </c>
      <c r="BR108" s="39">
        <f t="shared" si="78"/>
        <v>0</v>
      </c>
      <c r="BS108" s="39">
        <f t="shared" si="79"/>
        <v>0</v>
      </c>
      <c r="BT108" s="39">
        <f t="shared" si="80"/>
        <v>0</v>
      </c>
      <c r="BU108" s="39">
        <f t="shared" si="80"/>
        <v>0</v>
      </c>
      <c r="BV108" s="40"/>
      <c r="BW108" s="39">
        <v>7.99</v>
      </c>
      <c r="BX108" s="39">
        <f t="shared" si="93"/>
        <v>0.36709999999999998</v>
      </c>
      <c r="BY108" s="39">
        <f t="shared" si="100"/>
        <v>0.76139842079999998</v>
      </c>
      <c r="BZ108" s="39"/>
      <c r="CA108" s="39">
        <f t="shared" si="101"/>
        <v>0.76139842079999998</v>
      </c>
      <c r="CB108" s="39">
        <f t="shared" si="94"/>
        <v>0.48780000000000001</v>
      </c>
      <c r="CC108" s="39">
        <f t="shared" si="95"/>
        <v>1.8174999999999999</v>
      </c>
      <c r="CD108" s="39">
        <f t="shared" si="55"/>
        <v>3.0238857424279733</v>
      </c>
      <c r="CE108" s="39">
        <f t="shared" si="97"/>
        <v>1.3938059094605584</v>
      </c>
      <c r="CF108" s="39">
        <f t="shared" si="102"/>
        <v>0.10097222222222221</v>
      </c>
      <c r="CG108" s="39">
        <f t="shared" si="89"/>
        <v>0.1285</v>
      </c>
      <c r="CH108" s="39">
        <f t="shared" si="83"/>
        <v>3.8364055299539168</v>
      </c>
      <c r="CI108" s="39">
        <f t="shared" si="84"/>
        <v>0</v>
      </c>
      <c r="CJ108" s="39">
        <f t="shared" si="96"/>
        <v>0.29230769230769227</v>
      </c>
      <c r="CK108" s="39">
        <f t="shared" si="81"/>
        <v>3.0238857424279733</v>
      </c>
      <c r="CL108" s="39">
        <f t="shared" si="85"/>
        <v>0</v>
      </c>
      <c r="CM108" s="39">
        <f t="shared" si="103"/>
        <v>2.5677714285714286</v>
      </c>
      <c r="CN108" s="39">
        <f>BH108</f>
        <v>4.1138632872503837</v>
      </c>
      <c r="CO108" s="39">
        <f t="shared" si="82"/>
        <v>3.0238857424279733</v>
      </c>
      <c r="CP108" s="39">
        <f>1000*((AC108/13.5)/(4*162))/7.701</f>
        <v>7.6445395395475622</v>
      </c>
      <c r="CQ108" s="39">
        <f t="shared" si="86"/>
        <v>2.7832334935708345</v>
      </c>
      <c r="CR108" s="39">
        <v>2.5677714285714286</v>
      </c>
      <c r="CS108" s="39">
        <f t="shared" si="99"/>
        <v>2.7832334935708345</v>
      </c>
      <c r="CT108" s="6"/>
      <c r="CU108" s="39">
        <f t="shared" si="104"/>
        <v>0.83343943895019124</v>
      </c>
    </row>
    <row r="109" spans="1:99">
      <c r="A109" s="59">
        <v>1601</v>
      </c>
      <c r="B109" s="6"/>
      <c r="C109" s="6"/>
      <c r="D109" s="30">
        <v>754.7</v>
      </c>
      <c r="E109" s="30">
        <v>448.8</v>
      </c>
      <c r="F109" s="6"/>
      <c r="G109" s="30">
        <v>16.32</v>
      </c>
      <c r="H109" s="6"/>
      <c r="I109" s="30">
        <v>63.87</v>
      </c>
      <c r="J109" s="6"/>
      <c r="K109" s="6"/>
      <c r="L109" s="30">
        <v>59.58</v>
      </c>
      <c r="M109" s="6"/>
      <c r="N109" s="30">
        <v>218.5</v>
      </c>
      <c r="O109" s="6"/>
      <c r="P109" s="6"/>
      <c r="Q109" s="6"/>
      <c r="R109" s="6"/>
      <c r="S109" s="30">
        <v>878</v>
      </c>
      <c r="T109" s="30">
        <v>22.06</v>
      </c>
      <c r="U109" s="6"/>
      <c r="V109" s="6"/>
      <c r="W109" s="6"/>
      <c r="X109" s="6"/>
      <c r="Y109" s="30">
        <v>72.819999999999993</v>
      </c>
      <c r="Z109" s="6"/>
      <c r="AA109" s="6"/>
      <c r="AB109" s="30">
        <v>139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39">
        <f t="shared" si="60"/>
        <v>0.25156666666666666</v>
      </c>
      <c r="AP109" s="40"/>
      <c r="AQ109" s="40"/>
      <c r="AR109" s="39">
        <f t="shared" si="61"/>
        <v>0.32640000000000002</v>
      </c>
      <c r="AS109" s="39">
        <f t="shared" si="62"/>
        <v>0</v>
      </c>
      <c r="AT109" s="39">
        <f t="shared" si="63"/>
        <v>4.4936152249621841</v>
      </c>
      <c r="AU109" s="39">
        <f t="shared" si="64"/>
        <v>0</v>
      </c>
      <c r="AV109" s="39">
        <f t="shared" si="65"/>
        <v>0.26959276018099548</v>
      </c>
      <c r="AW109" s="39">
        <f t="shared" si="66"/>
        <v>218.5</v>
      </c>
      <c r="AX109" s="39">
        <f t="shared" si="67"/>
        <v>0</v>
      </c>
      <c r="AY109" s="39">
        <f t="shared" si="68"/>
        <v>0</v>
      </c>
      <c r="AZ109" s="39">
        <f t="shared" si="68"/>
        <v>0</v>
      </c>
      <c r="BA109" s="39">
        <f t="shared" si="68"/>
        <v>0</v>
      </c>
      <c r="BB109" s="39">
        <f t="shared" si="56"/>
        <v>878</v>
      </c>
      <c r="BC109" s="39">
        <f t="shared" si="69"/>
        <v>44.12</v>
      </c>
      <c r="BD109" s="39">
        <f t="shared" si="70"/>
        <v>0</v>
      </c>
      <c r="BE109" s="39">
        <f t="shared" si="70"/>
        <v>0</v>
      </c>
      <c r="BF109" s="39">
        <f t="shared" si="70"/>
        <v>0</v>
      </c>
      <c r="BG109" s="39">
        <f t="shared" si="71"/>
        <v>0</v>
      </c>
      <c r="BH109" s="39">
        <f t="shared" si="90"/>
        <v>0</v>
      </c>
      <c r="BI109" s="39">
        <f t="shared" si="72"/>
        <v>0</v>
      </c>
      <c r="BJ109" s="39">
        <f t="shared" si="73"/>
        <v>0</v>
      </c>
      <c r="BK109" s="39">
        <f t="shared" si="74"/>
        <v>0.13900000000000001</v>
      </c>
      <c r="BL109" s="39">
        <f t="shared" si="75"/>
        <v>0</v>
      </c>
      <c r="BM109" s="39">
        <f t="shared" si="76"/>
        <v>0</v>
      </c>
      <c r="BN109" s="39">
        <f t="shared" si="76"/>
        <v>0</v>
      </c>
      <c r="BO109" s="39">
        <f t="shared" si="76"/>
        <v>0</v>
      </c>
      <c r="BP109" s="39">
        <f t="shared" si="57"/>
        <v>0</v>
      </c>
      <c r="BQ109" s="39">
        <f t="shared" si="77"/>
        <v>0</v>
      </c>
      <c r="BR109" s="39">
        <f t="shared" si="78"/>
        <v>0</v>
      </c>
      <c r="BS109" s="39">
        <f t="shared" si="79"/>
        <v>0</v>
      </c>
      <c r="BT109" s="39">
        <f t="shared" si="80"/>
        <v>0</v>
      </c>
      <c r="BU109" s="39">
        <f t="shared" si="80"/>
        <v>0</v>
      </c>
      <c r="BV109" s="40"/>
      <c r="BW109" s="39">
        <v>6.95</v>
      </c>
      <c r="BX109" s="39">
        <v>0.33</v>
      </c>
      <c r="BY109" s="39">
        <f t="shared" si="100"/>
        <v>0.68530919000000001</v>
      </c>
      <c r="BZ109" s="39"/>
      <c r="CA109" s="39">
        <f t="shared" si="101"/>
        <v>0.68530919000000001</v>
      </c>
      <c r="CB109" s="39">
        <f t="shared" si="94"/>
        <v>0.32640000000000002</v>
      </c>
      <c r="CC109" s="39">
        <f t="shared" si="95"/>
        <v>0.91041666666666665</v>
      </c>
      <c r="CD109" s="39">
        <f t="shared" si="55"/>
        <v>4.4936152249621841</v>
      </c>
      <c r="CE109" s="39">
        <f t="shared" si="97"/>
        <v>1.3971152977319961</v>
      </c>
      <c r="CF109" s="39">
        <f t="shared" si="102"/>
        <v>5.0578703703703702E-2</v>
      </c>
      <c r="CG109" s="39">
        <f t="shared" si="89"/>
        <v>0.13900000000000001</v>
      </c>
      <c r="CH109" s="39">
        <f t="shared" si="83"/>
        <v>0</v>
      </c>
      <c r="CI109" s="39">
        <f t="shared" si="84"/>
        <v>0</v>
      </c>
      <c r="CJ109" s="39">
        <f t="shared" si="96"/>
        <v>0.26959276018099548</v>
      </c>
      <c r="CK109" s="39">
        <f t="shared" si="81"/>
        <v>4.4936152249621841</v>
      </c>
      <c r="CL109" s="39">
        <f t="shared" si="85"/>
        <v>0</v>
      </c>
      <c r="CM109" s="39">
        <f t="shared" si="103"/>
        <v>3.2322642857142854</v>
      </c>
      <c r="CN109" s="39">
        <v>3.8</v>
      </c>
      <c r="CO109" s="39">
        <f t="shared" si="82"/>
        <v>4.4936152249621841</v>
      </c>
      <c r="CP109" s="39">
        <v>7.65</v>
      </c>
      <c r="CQ109" s="39">
        <f t="shared" si="86"/>
        <v>2.7852215448253173</v>
      </c>
      <c r="CR109" s="39">
        <v>3.2322642857142854</v>
      </c>
      <c r="CS109" s="39">
        <f t="shared" si="99"/>
        <v>2.7852215448253173</v>
      </c>
      <c r="CT109" s="6"/>
      <c r="CU109" s="39">
        <f t="shared" si="104"/>
        <v>0.7496574655437056</v>
      </c>
    </row>
    <row r="110" spans="1:99">
      <c r="A110" s="59">
        <v>1602</v>
      </c>
      <c r="B110" s="6"/>
      <c r="C110" s="30">
        <v>869.9</v>
      </c>
      <c r="D110" s="30">
        <v>736.4</v>
      </c>
      <c r="E110" s="30">
        <v>376.6</v>
      </c>
      <c r="F110" s="6"/>
      <c r="G110" s="30">
        <v>23.99</v>
      </c>
      <c r="H110" s="6"/>
      <c r="I110" s="30">
        <v>49.92</v>
      </c>
      <c r="J110" s="6"/>
      <c r="K110" s="30">
        <v>0.88</v>
      </c>
      <c r="L110" s="30">
        <v>60.13</v>
      </c>
      <c r="M110" s="6"/>
      <c r="N110" s="30">
        <v>197.7</v>
      </c>
      <c r="O110" s="6"/>
      <c r="P110" s="6"/>
      <c r="Q110" s="30">
        <v>32.799999999999997</v>
      </c>
      <c r="R110" s="6"/>
      <c r="S110" s="30">
        <v>1253</v>
      </c>
      <c r="T110" s="6"/>
      <c r="U110" s="6"/>
      <c r="V110" s="6"/>
      <c r="W110" s="6"/>
      <c r="X110" s="6"/>
      <c r="Y110" s="6"/>
      <c r="Z110" s="6"/>
      <c r="AA110" s="6"/>
      <c r="AB110" s="30">
        <v>118.6</v>
      </c>
      <c r="AC110" s="30">
        <v>516</v>
      </c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39">
        <f t="shared" si="60"/>
        <v>0.24546666666666667</v>
      </c>
      <c r="AP110" s="40"/>
      <c r="AQ110" s="39">
        <f>C110/3000</f>
        <v>0.28996666666666665</v>
      </c>
      <c r="AR110" s="39">
        <f t="shared" si="61"/>
        <v>0.47979999999999995</v>
      </c>
      <c r="AS110" s="39">
        <f t="shared" si="62"/>
        <v>0</v>
      </c>
      <c r="AT110" s="39">
        <f t="shared" si="63"/>
        <v>3.5121539381573856</v>
      </c>
      <c r="AU110" s="39">
        <f t="shared" si="64"/>
        <v>0</v>
      </c>
      <c r="AV110" s="39">
        <f t="shared" si="65"/>
        <v>0.2720814479638009</v>
      </c>
      <c r="AW110" s="39">
        <f t="shared" si="66"/>
        <v>197.7</v>
      </c>
      <c r="AX110" s="39">
        <f t="shared" si="67"/>
        <v>0</v>
      </c>
      <c r="AY110" s="39">
        <f t="shared" si="68"/>
        <v>0</v>
      </c>
      <c r="AZ110" s="39">
        <f t="shared" si="68"/>
        <v>32.799999999999997</v>
      </c>
      <c r="BA110" s="39">
        <f t="shared" si="68"/>
        <v>0</v>
      </c>
      <c r="BB110" s="39">
        <f t="shared" si="56"/>
        <v>1253</v>
      </c>
      <c r="BC110" s="39">
        <f t="shared" si="69"/>
        <v>0</v>
      </c>
      <c r="BD110" s="39">
        <f t="shared" si="70"/>
        <v>0</v>
      </c>
      <c r="BE110" s="39">
        <f t="shared" si="70"/>
        <v>0</v>
      </c>
      <c r="BF110" s="39">
        <f t="shared" si="70"/>
        <v>0</v>
      </c>
      <c r="BG110" s="39">
        <f t="shared" si="71"/>
        <v>0</v>
      </c>
      <c r="BH110" s="39">
        <f t="shared" si="90"/>
        <v>3.5359062980030718</v>
      </c>
      <c r="BI110" s="39">
        <f t="shared" si="72"/>
        <v>0</v>
      </c>
      <c r="BJ110" s="39">
        <f t="shared" si="73"/>
        <v>0</v>
      </c>
      <c r="BK110" s="39">
        <f t="shared" si="74"/>
        <v>0.1186</v>
      </c>
      <c r="BL110" s="39">
        <f t="shared" si="75"/>
        <v>0.17199999999999999</v>
      </c>
      <c r="BM110" s="39">
        <f t="shared" si="76"/>
        <v>0</v>
      </c>
      <c r="BN110" s="39">
        <f t="shared" si="76"/>
        <v>0</v>
      </c>
      <c r="BO110" s="39">
        <f t="shared" si="76"/>
        <v>0</v>
      </c>
      <c r="BP110" s="39">
        <f t="shared" si="57"/>
        <v>0</v>
      </c>
      <c r="BQ110" s="39">
        <f t="shared" si="77"/>
        <v>0</v>
      </c>
      <c r="BR110" s="39">
        <f t="shared" si="78"/>
        <v>0</v>
      </c>
      <c r="BS110" s="39">
        <f t="shared" si="79"/>
        <v>0</v>
      </c>
      <c r="BT110" s="39">
        <f t="shared" si="80"/>
        <v>0</v>
      </c>
      <c r="BU110" s="39">
        <f t="shared" si="80"/>
        <v>0</v>
      </c>
      <c r="BV110" s="40"/>
      <c r="BW110" s="39">
        <v>6.95</v>
      </c>
      <c r="BX110" s="39">
        <f>AQ110</f>
        <v>0.28996666666666665</v>
      </c>
      <c r="BY110" s="39">
        <f t="shared" si="100"/>
        <v>0.63549379173333331</v>
      </c>
      <c r="BZ110" s="39"/>
      <c r="CA110" s="39">
        <f t="shared" si="101"/>
        <v>0.63549379173333331</v>
      </c>
      <c r="CB110" s="39">
        <f t="shared" si="94"/>
        <v>0.47979999999999995</v>
      </c>
      <c r="CC110" s="39">
        <f t="shared" si="95"/>
        <v>0.82374999999999998</v>
      </c>
      <c r="CD110" s="39">
        <f t="shared" si="55"/>
        <v>3.5121539381573856</v>
      </c>
      <c r="CE110" s="39">
        <f t="shared" si="97"/>
        <v>1.4004246860034337</v>
      </c>
      <c r="CF110" s="39">
        <f t="shared" si="102"/>
        <v>4.5763888888888889E-2</v>
      </c>
      <c r="CG110" s="39">
        <f t="shared" si="89"/>
        <v>0.1186</v>
      </c>
      <c r="CH110" s="39">
        <f t="shared" si="83"/>
        <v>0</v>
      </c>
      <c r="CI110" s="39">
        <f t="shared" si="84"/>
        <v>0</v>
      </c>
      <c r="CJ110" s="39">
        <f t="shared" si="96"/>
        <v>0.2720814479638009</v>
      </c>
      <c r="CK110" s="39">
        <f t="shared" si="81"/>
        <v>3.5121539381573856</v>
      </c>
      <c r="CL110" s="39">
        <f t="shared" si="85"/>
        <v>0</v>
      </c>
      <c r="CM110" s="39">
        <f t="shared" si="103"/>
        <v>3.4808999999999997</v>
      </c>
      <c r="CN110" s="39">
        <f t="shared" ref="CN110:CN119" si="105">BH110</f>
        <v>3.5359062980030718</v>
      </c>
      <c r="CO110" s="39">
        <f t="shared" si="82"/>
        <v>3.5121539381573856</v>
      </c>
      <c r="CP110" s="39">
        <f>1000*((AC110/13.5)/(4*162))/7.701</f>
        <v>7.6593833056437726</v>
      </c>
      <c r="CQ110" s="39">
        <f t="shared" si="86"/>
        <v>2.7886378304515547</v>
      </c>
      <c r="CR110" s="39">
        <v>3.4808999999999997</v>
      </c>
      <c r="CS110" s="39">
        <f t="shared" si="99"/>
        <v>2.7886378304515547</v>
      </c>
      <c r="CT110" s="6"/>
      <c r="CU110" s="39">
        <f t="shared" si="104"/>
        <v>0.71891083461630767</v>
      </c>
    </row>
    <row r="111" spans="1:99">
      <c r="A111" s="59">
        <v>1603</v>
      </c>
      <c r="B111" s="6"/>
      <c r="C111" s="30">
        <v>1064.3</v>
      </c>
      <c r="D111" s="30">
        <v>938.6</v>
      </c>
      <c r="E111" s="30">
        <v>604.1</v>
      </c>
      <c r="F111" s="6"/>
      <c r="G111" s="30">
        <v>20.07</v>
      </c>
      <c r="H111" s="6"/>
      <c r="I111" s="30">
        <v>45.13</v>
      </c>
      <c r="J111" s="6"/>
      <c r="K111" s="6"/>
      <c r="L111" s="30">
        <v>66.790000000000006</v>
      </c>
      <c r="M111" s="6"/>
      <c r="N111" s="30">
        <v>302.10000000000002</v>
      </c>
      <c r="O111" s="6"/>
      <c r="P111" s="6"/>
      <c r="Q111" s="6"/>
      <c r="R111" s="30">
        <v>105</v>
      </c>
      <c r="S111" s="30">
        <v>1184</v>
      </c>
      <c r="T111" s="6"/>
      <c r="U111" s="6"/>
      <c r="V111" s="6"/>
      <c r="W111" s="6"/>
      <c r="X111" s="6"/>
      <c r="Y111" s="6"/>
      <c r="Z111" s="6"/>
      <c r="AA111" s="6"/>
      <c r="AB111" s="30">
        <v>101.5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39">
        <f t="shared" si="60"/>
        <v>0.31286666666666668</v>
      </c>
      <c r="AP111" s="40"/>
      <c r="AQ111" s="39">
        <f>C111/3000</f>
        <v>0.35476666666666667</v>
      </c>
      <c r="AR111" s="39">
        <f t="shared" si="61"/>
        <v>0.40139999999999998</v>
      </c>
      <c r="AS111" s="39">
        <f t="shared" si="62"/>
        <v>0</v>
      </c>
      <c r="AT111" s="39">
        <f t="shared" si="63"/>
        <v>3.1751503851971719</v>
      </c>
      <c r="AU111" s="39">
        <f t="shared" si="64"/>
        <v>0</v>
      </c>
      <c r="AV111" s="39">
        <f t="shared" si="65"/>
        <v>0.30221719457013579</v>
      </c>
      <c r="AW111" s="39">
        <f t="shared" si="66"/>
        <v>302.10000000000002</v>
      </c>
      <c r="AX111" s="39">
        <f t="shared" si="67"/>
        <v>0</v>
      </c>
      <c r="AY111" s="39">
        <f t="shared" si="68"/>
        <v>0</v>
      </c>
      <c r="AZ111" s="39">
        <f t="shared" si="68"/>
        <v>0</v>
      </c>
      <c r="BA111" s="39">
        <f t="shared" si="68"/>
        <v>105</v>
      </c>
      <c r="BB111" s="39">
        <f t="shared" si="56"/>
        <v>1184</v>
      </c>
      <c r="BC111" s="39">
        <f t="shared" si="69"/>
        <v>0</v>
      </c>
      <c r="BD111" s="39">
        <f t="shared" si="70"/>
        <v>0</v>
      </c>
      <c r="BE111" s="39">
        <f t="shared" si="70"/>
        <v>0</v>
      </c>
      <c r="BF111" s="39">
        <f t="shared" si="70"/>
        <v>0</v>
      </c>
      <c r="BG111" s="39">
        <f t="shared" si="71"/>
        <v>0</v>
      </c>
      <c r="BH111" s="39">
        <f t="shared" si="90"/>
        <v>5.1814516129032251</v>
      </c>
      <c r="BI111" s="39">
        <f t="shared" si="72"/>
        <v>0</v>
      </c>
      <c r="BJ111" s="39">
        <f t="shared" si="73"/>
        <v>0</v>
      </c>
      <c r="BK111" s="39">
        <f t="shared" si="74"/>
        <v>0.10150000000000001</v>
      </c>
      <c r="BL111" s="39">
        <f t="shared" si="75"/>
        <v>0</v>
      </c>
      <c r="BM111" s="39">
        <f t="shared" si="76"/>
        <v>0</v>
      </c>
      <c r="BN111" s="39">
        <f t="shared" si="76"/>
        <v>0</v>
      </c>
      <c r="BO111" s="39">
        <f t="shared" si="76"/>
        <v>0</v>
      </c>
      <c r="BP111" s="39">
        <f t="shared" si="57"/>
        <v>0</v>
      </c>
      <c r="BQ111" s="39">
        <f t="shared" si="77"/>
        <v>0</v>
      </c>
      <c r="BR111" s="39">
        <f t="shared" si="78"/>
        <v>0</v>
      </c>
      <c r="BS111" s="39">
        <f t="shared" si="79"/>
        <v>0</v>
      </c>
      <c r="BT111" s="39">
        <f t="shared" si="80"/>
        <v>0</v>
      </c>
      <c r="BU111" s="39">
        <f t="shared" si="80"/>
        <v>0</v>
      </c>
      <c r="BV111" s="40"/>
      <c r="BW111" s="39">
        <v>6.95</v>
      </c>
      <c r="BX111" s="39">
        <f>AQ111</f>
        <v>0.35476666666666667</v>
      </c>
      <c r="BY111" s="39">
        <f t="shared" si="100"/>
        <v>0.71612754213333341</v>
      </c>
      <c r="BZ111" s="39"/>
      <c r="CA111" s="39">
        <f t="shared" si="101"/>
        <v>0.71612754213333341</v>
      </c>
      <c r="CB111" s="39">
        <f t="shared" si="94"/>
        <v>0.40139999999999998</v>
      </c>
      <c r="CC111" s="39">
        <f t="shared" si="95"/>
        <v>1.25875</v>
      </c>
      <c r="CD111" s="39">
        <f t="shared" si="55"/>
        <v>3.1751503851971719</v>
      </c>
      <c r="CE111" s="39">
        <f t="shared" si="97"/>
        <v>1.4037340742748712</v>
      </c>
      <c r="CF111" s="39">
        <f t="shared" si="102"/>
        <v>6.9930555555555551E-2</v>
      </c>
      <c r="CG111" s="39">
        <f t="shared" si="89"/>
        <v>0.10150000000000001</v>
      </c>
      <c r="CH111" s="39">
        <f t="shared" si="83"/>
        <v>0</v>
      </c>
      <c r="CI111" s="39">
        <f t="shared" si="84"/>
        <v>0</v>
      </c>
      <c r="CJ111" s="39">
        <f t="shared" si="96"/>
        <v>0.30221719457013579</v>
      </c>
      <c r="CK111" s="39">
        <f t="shared" si="81"/>
        <v>3.1751503851971719</v>
      </c>
      <c r="CL111" s="39">
        <f t="shared" si="85"/>
        <v>0</v>
      </c>
      <c r="CM111" s="39">
        <f t="shared" si="103"/>
        <v>3.5969299999999995</v>
      </c>
      <c r="CN111" s="39">
        <f t="shared" si="105"/>
        <v>5.1814516129032251</v>
      </c>
      <c r="CO111" s="39">
        <f t="shared" si="82"/>
        <v>3.1751503851971719</v>
      </c>
      <c r="CP111" s="39">
        <v>5.2</v>
      </c>
      <c r="CQ111" s="39">
        <f t="shared" si="86"/>
        <v>1.8932224879858366</v>
      </c>
      <c r="CR111" s="39">
        <v>3.5969299999999995</v>
      </c>
      <c r="CS111" s="39">
        <f t="shared" si="99"/>
        <v>1.8932224879858366</v>
      </c>
      <c r="CT111" s="6"/>
      <c r="CU111" s="39">
        <f t="shared" si="104"/>
        <v>0.78047713524934592</v>
      </c>
    </row>
    <row r="112" spans="1:99">
      <c r="A112" s="59">
        <v>1604</v>
      </c>
      <c r="B112" s="6"/>
      <c r="C112" s="6"/>
      <c r="D112" s="30">
        <v>758.8</v>
      </c>
      <c r="E112" s="30">
        <v>577.29999999999995</v>
      </c>
      <c r="F112" s="6"/>
      <c r="G112" s="30">
        <v>23.07</v>
      </c>
      <c r="H112" s="6"/>
      <c r="I112" s="30">
        <v>46.03</v>
      </c>
      <c r="J112" s="6"/>
      <c r="K112" s="30">
        <v>0.66</v>
      </c>
      <c r="L112" s="6"/>
      <c r="M112" s="6"/>
      <c r="N112" s="30">
        <v>512.5</v>
      </c>
      <c r="O112" s="6"/>
      <c r="P112" s="6"/>
      <c r="Q112" s="6"/>
      <c r="R112" s="30">
        <v>109.4</v>
      </c>
      <c r="S112" s="6"/>
      <c r="T112" s="30">
        <v>21.02</v>
      </c>
      <c r="U112" s="6"/>
      <c r="V112" s="6"/>
      <c r="W112" s="6"/>
      <c r="X112" s="6"/>
      <c r="Y112" s="30">
        <v>55.84</v>
      </c>
      <c r="Z112" s="6"/>
      <c r="AA112" s="6"/>
      <c r="AB112" s="30">
        <v>107</v>
      </c>
      <c r="AC112" s="30">
        <v>209</v>
      </c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39">
        <f t="shared" si="60"/>
        <v>0.25293333333333334</v>
      </c>
      <c r="AP112" s="40"/>
      <c r="AQ112" s="40"/>
      <c r="AR112" s="39">
        <f t="shared" si="61"/>
        <v>0.46140000000000003</v>
      </c>
      <c r="AS112" s="39">
        <f t="shared" si="62"/>
        <v>0</v>
      </c>
      <c r="AT112" s="39">
        <f t="shared" si="63"/>
        <v>3.2384704682168364</v>
      </c>
      <c r="AU112" s="39">
        <f t="shared" si="64"/>
        <v>0</v>
      </c>
      <c r="AV112" s="39">
        <f t="shared" si="65"/>
        <v>0</v>
      </c>
      <c r="AW112" s="39">
        <f t="shared" si="66"/>
        <v>512.5</v>
      </c>
      <c r="AX112" s="39">
        <f t="shared" si="67"/>
        <v>0</v>
      </c>
      <c r="AY112" s="39">
        <f t="shared" si="68"/>
        <v>0</v>
      </c>
      <c r="AZ112" s="39">
        <f t="shared" si="68"/>
        <v>0</v>
      </c>
      <c r="BA112" s="39">
        <f t="shared" si="68"/>
        <v>109.4</v>
      </c>
      <c r="BB112" s="39">
        <f t="shared" si="56"/>
        <v>0</v>
      </c>
      <c r="BC112" s="39">
        <f t="shared" si="69"/>
        <v>42.04</v>
      </c>
      <c r="BD112" s="39">
        <f t="shared" si="70"/>
        <v>0</v>
      </c>
      <c r="BE112" s="39">
        <f t="shared" si="70"/>
        <v>0</v>
      </c>
      <c r="BF112" s="39">
        <f t="shared" si="70"/>
        <v>0</v>
      </c>
      <c r="BG112" s="39">
        <f t="shared" si="71"/>
        <v>0</v>
      </c>
      <c r="BH112" s="39">
        <f t="shared" si="90"/>
        <v>6.1386328725038402</v>
      </c>
      <c r="BI112" s="39">
        <f t="shared" si="72"/>
        <v>0</v>
      </c>
      <c r="BJ112" s="39">
        <f t="shared" si="73"/>
        <v>0</v>
      </c>
      <c r="BK112" s="39">
        <f t="shared" si="74"/>
        <v>0.107</v>
      </c>
      <c r="BL112" s="39">
        <f t="shared" si="75"/>
        <v>6.9666666666666668E-2</v>
      </c>
      <c r="BM112" s="39">
        <f t="shared" si="76"/>
        <v>0</v>
      </c>
      <c r="BN112" s="39">
        <f t="shared" si="76"/>
        <v>0</v>
      </c>
      <c r="BO112" s="39">
        <f t="shared" si="76"/>
        <v>0</v>
      </c>
      <c r="BP112" s="39">
        <f t="shared" si="57"/>
        <v>0</v>
      </c>
      <c r="BQ112" s="39">
        <f t="shared" si="77"/>
        <v>0</v>
      </c>
      <c r="BR112" s="39">
        <f t="shared" si="78"/>
        <v>0</v>
      </c>
      <c r="BS112" s="39">
        <f t="shared" si="79"/>
        <v>0</v>
      </c>
      <c r="BT112" s="39">
        <f t="shared" si="80"/>
        <v>0</v>
      </c>
      <c r="BU112" s="39">
        <f t="shared" si="80"/>
        <v>0</v>
      </c>
      <c r="BV112" s="40"/>
      <c r="BW112" s="39">
        <v>5.91</v>
      </c>
      <c r="BX112" s="39">
        <v>0.26</v>
      </c>
      <c r="BY112" s="39">
        <f t="shared" si="100"/>
        <v>0.56828091000000003</v>
      </c>
      <c r="BZ112" s="39"/>
      <c r="CA112" s="39">
        <f t="shared" si="101"/>
        <v>0.56828091000000003</v>
      </c>
      <c r="CB112" s="39">
        <f t="shared" si="94"/>
        <v>0.46140000000000003</v>
      </c>
      <c r="CC112" s="39">
        <f t="shared" si="95"/>
        <v>2.1354166666666665</v>
      </c>
      <c r="CD112" s="39">
        <f t="shared" si="55"/>
        <v>3.2384704682168364</v>
      </c>
      <c r="CE112" s="39">
        <f t="shared" si="97"/>
        <v>1.4070434625463089</v>
      </c>
      <c r="CF112" s="39">
        <f t="shared" si="102"/>
        <v>0.11863425925925924</v>
      </c>
      <c r="CG112" s="39">
        <f t="shared" si="89"/>
        <v>0.107</v>
      </c>
      <c r="CH112" s="39">
        <f t="shared" si="83"/>
        <v>0</v>
      </c>
      <c r="CI112" s="39">
        <f t="shared" si="84"/>
        <v>0</v>
      </c>
      <c r="CJ112" s="39">
        <v>0.28000000000000003</v>
      </c>
      <c r="CK112" s="39">
        <f t="shared" si="81"/>
        <v>3.2384704682168364</v>
      </c>
      <c r="CL112" s="39">
        <f t="shared" si="85"/>
        <v>0</v>
      </c>
      <c r="CM112" s="39">
        <f t="shared" si="103"/>
        <v>3.2322642857142854</v>
      </c>
      <c r="CN112" s="39">
        <f t="shared" si="105"/>
        <v>6.1386328725038402</v>
      </c>
      <c r="CO112" s="39">
        <f t="shared" si="82"/>
        <v>3.2384704682168364</v>
      </c>
      <c r="CP112" s="39">
        <f>1000*((AC112/13.5)/(4*162))/7.701</f>
        <v>3.1023471141076522</v>
      </c>
      <c r="CQ112" s="39">
        <f t="shared" si="86"/>
        <v>1.1295064080704942</v>
      </c>
      <c r="CR112" s="39">
        <v>3.2322642857142854</v>
      </c>
      <c r="CS112" s="39">
        <f t="shared" si="99"/>
        <v>1.1295064080704942</v>
      </c>
      <c r="CT112" s="6"/>
      <c r="CU112" s="39">
        <f t="shared" si="104"/>
        <v>0.76846651543363387</v>
      </c>
    </row>
    <row r="113" spans="1:99">
      <c r="A113" s="59">
        <v>1605</v>
      </c>
      <c r="B113" s="6"/>
      <c r="C113" s="30">
        <v>473</v>
      </c>
      <c r="D113" s="30">
        <v>544</v>
      </c>
      <c r="E113" s="30">
        <v>382</v>
      </c>
      <c r="F113" s="6"/>
      <c r="G113" s="30">
        <v>16.420000000000002</v>
      </c>
      <c r="H113" s="6"/>
      <c r="I113" s="30">
        <v>34.49</v>
      </c>
      <c r="J113" s="6"/>
      <c r="K113" s="30">
        <v>0.66</v>
      </c>
      <c r="L113" s="30">
        <v>59.13</v>
      </c>
      <c r="M113" s="6"/>
      <c r="N113" s="6"/>
      <c r="O113" s="6"/>
      <c r="P113" s="6"/>
      <c r="Q113" s="6"/>
      <c r="R113" s="6"/>
      <c r="S113" s="30">
        <v>1328</v>
      </c>
      <c r="T113" s="6"/>
      <c r="U113" s="6"/>
      <c r="V113" s="6"/>
      <c r="W113" s="6"/>
      <c r="X113" s="6"/>
      <c r="Y113" s="6"/>
      <c r="Z113" s="6"/>
      <c r="AA113" s="6"/>
      <c r="AB113" s="30">
        <v>114.9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39">
        <f t="shared" si="60"/>
        <v>0.18133333333333335</v>
      </c>
      <c r="AP113" s="40"/>
      <c r="AQ113" s="39">
        <f>C113/3000</f>
        <v>0.15766666666666668</v>
      </c>
      <c r="AR113" s="39">
        <f t="shared" si="61"/>
        <v>0.32840000000000003</v>
      </c>
      <c r="AS113" s="39">
        <f t="shared" si="62"/>
        <v>0</v>
      </c>
      <c r="AT113" s="39">
        <f t="shared" si="63"/>
        <v>2.4265662926091394</v>
      </c>
      <c r="AU113" s="39">
        <f t="shared" si="64"/>
        <v>0</v>
      </c>
      <c r="AV113" s="39">
        <f t="shared" si="65"/>
        <v>0.26755656108597287</v>
      </c>
      <c r="AW113" s="39">
        <f t="shared" si="66"/>
        <v>0</v>
      </c>
      <c r="AX113" s="39">
        <f t="shared" si="67"/>
        <v>0</v>
      </c>
      <c r="AY113" s="39">
        <f t="shared" si="68"/>
        <v>0</v>
      </c>
      <c r="AZ113" s="39">
        <f t="shared" si="68"/>
        <v>0</v>
      </c>
      <c r="BA113" s="39">
        <f t="shared" si="68"/>
        <v>0</v>
      </c>
      <c r="BB113" s="39">
        <f t="shared" si="56"/>
        <v>1328</v>
      </c>
      <c r="BC113" s="39">
        <f t="shared" si="69"/>
        <v>0</v>
      </c>
      <c r="BD113" s="39">
        <f t="shared" si="70"/>
        <v>0</v>
      </c>
      <c r="BE113" s="39">
        <f t="shared" si="70"/>
        <v>0</v>
      </c>
      <c r="BF113" s="39">
        <f t="shared" si="70"/>
        <v>0</v>
      </c>
      <c r="BG113" s="39">
        <f t="shared" si="71"/>
        <v>0</v>
      </c>
      <c r="BH113" s="39">
        <f t="shared" si="90"/>
        <v>5.2707373271889395</v>
      </c>
      <c r="BI113" s="39">
        <f t="shared" si="72"/>
        <v>0</v>
      </c>
      <c r="BJ113" s="39">
        <f t="shared" si="73"/>
        <v>0</v>
      </c>
      <c r="BK113" s="39">
        <f t="shared" si="74"/>
        <v>0.1149</v>
      </c>
      <c r="BL113" s="39">
        <f t="shared" si="75"/>
        <v>0</v>
      </c>
      <c r="BM113" s="39">
        <f t="shared" si="76"/>
        <v>0</v>
      </c>
      <c r="BN113" s="39">
        <f t="shared" si="76"/>
        <v>0</v>
      </c>
      <c r="BO113" s="39">
        <f t="shared" si="76"/>
        <v>0</v>
      </c>
      <c r="BP113" s="39">
        <f t="shared" si="57"/>
        <v>0</v>
      </c>
      <c r="BQ113" s="39">
        <f t="shared" si="77"/>
        <v>0</v>
      </c>
      <c r="BR113" s="39">
        <f t="shared" si="78"/>
        <v>0</v>
      </c>
      <c r="BS113" s="39">
        <f t="shared" si="79"/>
        <v>0</v>
      </c>
      <c r="BT113" s="39">
        <f t="shared" si="80"/>
        <v>0</v>
      </c>
      <c r="BU113" s="39">
        <f t="shared" si="80"/>
        <v>0</v>
      </c>
      <c r="BV113" s="40"/>
      <c r="BW113" s="39">
        <v>7.88</v>
      </c>
      <c r="BX113" s="39">
        <f>AQ113</f>
        <v>0.15766666666666668</v>
      </c>
      <c r="BY113" s="39">
        <f t="shared" si="100"/>
        <v>0.49762544133333336</v>
      </c>
      <c r="BZ113" s="39"/>
      <c r="CA113" s="39">
        <f t="shared" si="101"/>
        <v>0.49762544133333336</v>
      </c>
      <c r="CB113" s="39">
        <f t="shared" si="94"/>
        <v>0.32840000000000003</v>
      </c>
      <c r="CC113" s="39">
        <v>2</v>
      </c>
      <c r="CD113" s="39">
        <f t="shared" si="55"/>
        <v>2.4265662926091394</v>
      </c>
      <c r="CE113" s="39">
        <f t="shared" si="97"/>
        <v>1.4103528508177465</v>
      </c>
      <c r="CF113" s="39">
        <f t="shared" si="102"/>
        <v>0.1111111111111111</v>
      </c>
      <c r="CG113" s="39">
        <f t="shared" si="89"/>
        <v>0.1149</v>
      </c>
      <c r="CH113" s="39">
        <f t="shared" si="83"/>
        <v>0</v>
      </c>
      <c r="CI113" s="39">
        <f t="shared" si="84"/>
        <v>0</v>
      </c>
      <c r="CJ113" s="39">
        <f>AV113</f>
        <v>0.26755656108597287</v>
      </c>
      <c r="CK113" s="39">
        <f t="shared" si="81"/>
        <v>2.4265662926091394</v>
      </c>
      <c r="CL113" s="39">
        <f t="shared" si="85"/>
        <v>0</v>
      </c>
      <c r="CM113" s="39">
        <f t="shared" si="103"/>
        <v>3.5637785714285712</v>
      </c>
      <c r="CN113" s="39">
        <f t="shared" si="105"/>
        <v>5.2707373271889395</v>
      </c>
      <c r="CO113" s="39">
        <f t="shared" si="82"/>
        <v>2.4265662926091394</v>
      </c>
      <c r="CP113" s="39">
        <v>5</v>
      </c>
      <c r="CQ113" s="39">
        <f t="shared" si="86"/>
        <v>1.8204062384479198</v>
      </c>
      <c r="CR113" s="39">
        <v>3.5637785714285712</v>
      </c>
      <c r="CS113" s="39">
        <f t="shared" si="99"/>
        <v>1.8204062384479198</v>
      </c>
      <c r="CT113" s="6"/>
      <c r="CU113" s="39">
        <f t="shared" si="104"/>
        <v>0.69248871492138331</v>
      </c>
    </row>
    <row r="114" spans="1:99">
      <c r="A114" s="59">
        <v>1606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30">
        <v>1550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39">
        <f t="shared" si="60"/>
        <v>0</v>
      </c>
      <c r="AP114" s="40"/>
      <c r="AQ114" s="40"/>
      <c r="AR114" s="39">
        <f t="shared" si="61"/>
        <v>0</v>
      </c>
      <c r="AS114" s="39">
        <f t="shared" si="62"/>
        <v>0</v>
      </c>
      <c r="AT114" s="39">
        <f t="shared" si="63"/>
        <v>0</v>
      </c>
      <c r="AU114" s="39">
        <f t="shared" si="64"/>
        <v>0</v>
      </c>
      <c r="AV114" s="39">
        <f t="shared" si="65"/>
        <v>0</v>
      </c>
      <c r="AW114" s="39">
        <f t="shared" si="66"/>
        <v>0</v>
      </c>
      <c r="AX114" s="39">
        <f t="shared" si="67"/>
        <v>0</v>
      </c>
      <c r="AY114" s="39">
        <f t="shared" si="68"/>
        <v>0</v>
      </c>
      <c r="AZ114" s="39">
        <f t="shared" si="68"/>
        <v>0</v>
      </c>
      <c r="BA114" s="39">
        <f t="shared" si="68"/>
        <v>0</v>
      </c>
      <c r="BB114" s="39">
        <f t="shared" si="56"/>
        <v>1550</v>
      </c>
      <c r="BC114" s="39">
        <f t="shared" si="69"/>
        <v>0</v>
      </c>
      <c r="BD114" s="39">
        <f t="shared" si="70"/>
        <v>0</v>
      </c>
      <c r="BE114" s="39">
        <f t="shared" si="70"/>
        <v>0</v>
      </c>
      <c r="BF114" s="39">
        <f t="shared" si="70"/>
        <v>0</v>
      </c>
      <c r="BG114" s="39">
        <f t="shared" si="71"/>
        <v>0</v>
      </c>
      <c r="BH114" s="39">
        <f t="shared" si="90"/>
        <v>5.4416282642089095</v>
      </c>
      <c r="BI114" s="39">
        <f t="shared" si="72"/>
        <v>0</v>
      </c>
      <c r="BJ114" s="39">
        <f t="shared" si="73"/>
        <v>0</v>
      </c>
      <c r="BK114" s="39">
        <f t="shared" si="74"/>
        <v>0</v>
      </c>
      <c r="BL114" s="39">
        <f t="shared" si="75"/>
        <v>0</v>
      </c>
      <c r="BM114" s="39">
        <f t="shared" si="76"/>
        <v>0</v>
      </c>
      <c r="BN114" s="39">
        <f t="shared" si="76"/>
        <v>0</v>
      </c>
      <c r="BO114" s="39">
        <f t="shared" si="76"/>
        <v>0</v>
      </c>
      <c r="BP114" s="39">
        <f t="shared" si="57"/>
        <v>0</v>
      </c>
      <c r="BQ114" s="39">
        <f t="shared" si="77"/>
        <v>0</v>
      </c>
      <c r="BR114" s="39">
        <f t="shared" si="78"/>
        <v>0</v>
      </c>
      <c r="BS114" s="39">
        <f t="shared" si="79"/>
        <v>0</v>
      </c>
      <c r="BT114" s="39">
        <f t="shared" si="80"/>
        <v>0</v>
      </c>
      <c r="BU114" s="39">
        <f t="shared" si="80"/>
        <v>0</v>
      </c>
      <c r="BV114" s="40"/>
      <c r="BW114" s="39">
        <v>6.6</v>
      </c>
      <c r="BX114" s="39">
        <v>0.16</v>
      </c>
      <c r="BY114" s="39">
        <f t="shared" si="100"/>
        <v>0.46369948</v>
      </c>
      <c r="BZ114" s="39"/>
      <c r="CA114" s="39">
        <f t="shared" si="101"/>
        <v>0.46369948</v>
      </c>
      <c r="CB114" s="39">
        <v>0.28999999999999998</v>
      </c>
      <c r="CC114" s="39">
        <v>2</v>
      </c>
      <c r="CD114" s="39">
        <v>2.6</v>
      </c>
      <c r="CE114" s="39">
        <f t="shared" si="97"/>
        <v>1.413662239089184</v>
      </c>
      <c r="CF114" s="39">
        <f t="shared" si="102"/>
        <v>0.1111111111111111</v>
      </c>
      <c r="CG114" s="39">
        <v>0.11</v>
      </c>
      <c r="CH114" s="39">
        <f t="shared" si="83"/>
        <v>0</v>
      </c>
      <c r="CI114" s="39">
        <f t="shared" si="84"/>
        <v>0</v>
      </c>
      <c r="CJ114" s="39">
        <v>0.27</v>
      </c>
      <c r="CK114" s="39">
        <f t="shared" si="81"/>
        <v>2.6</v>
      </c>
      <c r="CL114" s="39">
        <f t="shared" si="85"/>
        <v>0</v>
      </c>
      <c r="CM114" s="39">
        <f t="shared" si="103"/>
        <v>3.2322642857142854</v>
      </c>
      <c r="CN114" s="39">
        <f t="shared" si="105"/>
        <v>5.4416282642089095</v>
      </c>
      <c r="CO114" s="39">
        <f t="shared" si="82"/>
        <v>2.6</v>
      </c>
      <c r="CP114" s="39">
        <v>5</v>
      </c>
      <c r="CQ114" s="39">
        <f t="shared" si="86"/>
        <v>1.8204062384479198</v>
      </c>
      <c r="CR114" s="39">
        <v>3.2322642857142854</v>
      </c>
      <c r="CS114" s="39">
        <f t="shared" si="99"/>
        <v>1.8204062384479198</v>
      </c>
      <c r="CT114" s="6"/>
      <c r="CU114" s="39">
        <f t="shared" si="104"/>
        <v>0.67533041894032364</v>
      </c>
    </row>
    <row r="115" spans="1:99">
      <c r="A115" s="59">
        <v>1607</v>
      </c>
      <c r="B115" s="6"/>
      <c r="C115" s="30">
        <v>510.7</v>
      </c>
      <c r="D115" s="30">
        <v>419.5</v>
      </c>
      <c r="E115" s="30">
        <v>286.39999999999998</v>
      </c>
      <c r="F115" s="6"/>
      <c r="G115" s="30">
        <v>13.07</v>
      </c>
      <c r="H115" s="6"/>
      <c r="I115" s="30">
        <v>39.619999999999997</v>
      </c>
      <c r="J115" s="6"/>
      <c r="K115" s="6"/>
      <c r="L115" s="6"/>
      <c r="M115" s="6"/>
      <c r="N115" s="30">
        <v>434.7</v>
      </c>
      <c r="O115" s="6"/>
      <c r="P115" s="6"/>
      <c r="Q115" s="6"/>
      <c r="R115" s="6"/>
      <c r="S115" s="30">
        <v>1142</v>
      </c>
      <c r="T115" s="6"/>
      <c r="U115" s="6"/>
      <c r="V115" s="6"/>
      <c r="W115" s="6"/>
      <c r="X115" s="6"/>
      <c r="Y115" s="6"/>
      <c r="Z115" s="6"/>
      <c r="AA115" s="6"/>
      <c r="AB115" s="30">
        <v>103.1</v>
      </c>
      <c r="AC115" s="30">
        <v>434</v>
      </c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39">
        <f t="shared" si="60"/>
        <v>0.13983333333333334</v>
      </c>
      <c r="AP115" s="40"/>
      <c r="AQ115" s="39">
        <f t="shared" ref="AQ115:AQ178" si="106">C115/3000</f>
        <v>0.17023333333333332</v>
      </c>
      <c r="AR115" s="39">
        <f t="shared" si="61"/>
        <v>0.26140000000000002</v>
      </c>
      <c r="AS115" s="39">
        <f t="shared" si="62"/>
        <v>0</v>
      </c>
      <c r="AT115" s="39">
        <f t="shared" si="63"/>
        <v>2.787490765821226</v>
      </c>
      <c r="AU115" s="39">
        <f t="shared" si="64"/>
        <v>0</v>
      </c>
      <c r="AV115" s="39">
        <f t="shared" si="65"/>
        <v>0</v>
      </c>
      <c r="AW115" s="39">
        <f t="shared" si="66"/>
        <v>434.7</v>
      </c>
      <c r="AX115" s="39">
        <f t="shared" si="67"/>
        <v>0</v>
      </c>
      <c r="AY115" s="39">
        <f t="shared" si="68"/>
        <v>0</v>
      </c>
      <c r="AZ115" s="39">
        <f t="shared" si="68"/>
        <v>0</v>
      </c>
      <c r="BA115" s="39">
        <f t="shared" si="68"/>
        <v>0</v>
      </c>
      <c r="BB115" s="39">
        <f t="shared" si="56"/>
        <v>1142</v>
      </c>
      <c r="BC115" s="39">
        <f t="shared" si="69"/>
        <v>0</v>
      </c>
      <c r="BD115" s="39">
        <f t="shared" si="70"/>
        <v>0</v>
      </c>
      <c r="BE115" s="39">
        <f t="shared" si="70"/>
        <v>0</v>
      </c>
      <c r="BF115" s="39">
        <f t="shared" si="70"/>
        <v>0</v>
      </c>
      <c r="BG115" s="39">
        <f t="shared" si="71"/>
        <v>0</v>
      </c>
      <c r="BH115" s="39">
        <f t="shared" si="90"/>
        <v>6.3085637480798766</v>
      </c>
      <c r="BI115" s="39">
        <f t="shared" si="72"/>
        <v>0</v>
      </c>
      <c r="BJ115" s="39">
        <f t="shared" si="73"/>
        <v>0</v>
      </c>
      <c r="BK115" s="39">
        <f t="shared" si="74"/>
        <v>0.1031</v>
      </c>
      <c r="BL115" s="39">
        <f t="shared" si="75"/>
        <v>0.14466666666666667</v>
      </c>
      <c r="BM115" s="39">
        <f t="shared" si="76"/>
        <v>0</v>
      </c>
      <c r="BN115" s="39">
        <f t="shared" si="76"/>
        <v>0</v>
      </c>
      <c r="BO115" s="39">
        <f t="shared" si="76"/>
        <v>0</v>
      </c>
      <c r="BP115" s="39">
        <f t="shared" si="57"/>
        <v>0</v>
      </c>
      <c r="BQ115" s="39">
        <f t="shared" si="77"/>
        <v>0</v>
      </c>
      <c r="BR115" s="39">
        <f t="shared" si="78"/>
        <v>0</v>
      </c>
      <c r="BS115" s="39">
        <f t="shared" si="79"/>
        <v>0</v>
      </c>
      <c r="BT115" s="39">
        <f t="shared" si="80"/>
        <v>0</v>
      </c>
      <c r="BU115" s="39">
        <f t="shared" si="80"/>
        <v>0</v>
      </c>
      <c r="BV115" s="40"/>
      <c r="BW115" s="39">
        <v>5.47</v>
      </c>
      <c r="BX115" s="39">
        <f t="shared" ref="BX115:BX178" si="107">AQ115</f>
        <v>0.17023333333333332</v>
      </c>
      <c r="BY115" s="39">
        <f t="shared" si="100"/>
        <v>0.44391981786666662</v>
      </c>
      <c r="BZ115" s="39"/>
      <c r="CA115" s="39">
        <f t="shared" si="101"/>
        <v>0.44391981786666662</v>
      </c>
      <c r="CB115" s="39">
        <f t="shared" ref="CB115:CB124" si="108">AR115</f>
        <v>0.26140000000000002</v>
      </c>
      <c r="CC115" s="39">
        <f t="shared" ref="CC115:CC123" si="109">AW115/240</f>
        <v>1.81125</v>
      </c>
      <c r="CD115" s="39">
        <f t="shared" ref="CD115:CE146" si="110">AT115</f>
        <v>2.787490765821226</v>
      </c>
      <c r="CE115" s="39">
        <f t="shared" si="97"/>
        <v>1.4169716273606217</v>
      </c>
      <c r="CF115" s="39">
        <f t="shared" si="102"/>
        <v>0.10062500000000001</v>
      </c>
      <c r="CG115" s="39">
        <f t="shared" ref="CG115:CG124" si="111">BK115</f>
        <v>0.1031</v>
      </c>
      <c r="CH115" s="39">
        <f t="shared" si="83"/>
        <v>0</v>
      </c>
      <c r="CI115" s="39">
        <f t="shared" si="84"/>
        <v>0</v>
      </c>
      <c r="CJ115" s="39">
        <v>0.27</v>
      </c>
      <c r="CK115" s="39">
        <f t="shared" si="81"/>
        <v>2.787490765821226</v>
      </c>
      <c r="CL115" s="39">
        <f t="shared" si="85"/>
        <v>0</v>
      </c>
      <c r="CM115" s="39">
        <f t="shared" si="103"/>
        <v>3.3899357142857141</v>
      </c>
      <c r="CN115" s="39">
        <f t="shared" si="105"/>
        <v>6.3085637480798766</v>
      </c>
      <c r="CO115" s="39">
        <f t="shared" si="82"/>
        <v>2.787490765821226</v>
      </c>
      <c r="CP115" s="39">
        <f>1000*((AC115/13.5)/(4*162))/7.701</f>
        <v>6.4421944857546443</v>
      </c>
      <c r="CQ115" s="39">
        <f t="shared" si="86"/>
        <v>2.3454822062325085</v>
      </c>
      <c r="CR115" s="39">
        <v>3.3899357142857141</v>
      </c>
      <c r="CS115" s="39">
        <f t="shared" si="99"/>
        <v>2.3454822062325085</v>
      </c>
      <c r="CT115" s="6"/>
      <c r="CU115" s="39">
        <f t="shared" si="104"/>
        <v>0.66832872367676266</v>
      </c>
    </row>
    <row r="116" spans="1:99">
      <c r="A116" s="59">
        <v>1608</v>
      </c>
      <c r="B116" s="6"/>
      <c r="C116" s="30">
        <v>641.5</v>
      </c>
      <c r="D116" s="30">
        <v>806.5</v>
      </c>
      <c r="E116" s="30">
        <v>387.9</v>
      </c>
      <c r="F116" s="6"/>
      <c r="G116" s="30">
        <v>13.49</v>
      </c>
      <c r="H116" s="6"/>
      <c r="I116" s="30">
        <v>45.02</v>
      </c>
      <c r="J116" s="6"/>
      <c r="K116" s="30">
        <v>0.61</v>
      </c>
      <c r="L116" s="6"/>
      <c r="M116" s="6"/>
      <c r="N116" s="30">
        <v>263.8</v>
      </c>
      <c r="O116" s="6"/>
      <c r="P116" s="6"/>
      <c r="Q116" s="6"/>
      <c r="R116" s="30">
        <v>88.5</v>
      </c>
      <c r="S116" s="30">
        <v>804</v>
      </c>
      <c r="T116" s="6"/>
      <c r="U116" s="6"/>
      <c r="V116" s="6"/>
      <c r="W116" s="6"/>
      <c r="X116" s="6"/>
      <c r="Y116" s="30">
        <v>51.93</v>
      </c>
      <c r="Z116" s="6"/>
      <c r="AA116" s="6"/>
      <c r="AB116" s="30">
        <v>106.7</v>
      </c>
      <c r="AC116" s="30">
        <v>464</v>
      </c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39">
        <f t="shared" si="60"/>
        <v>0.26883333333333331</v>
      </c>
      <c r="AP116" s="40"/>
      <c r="AQ116" s="39">
        <f t="shared" si="106"/>
        <v>0.21383333333333332</v>
      </c>
      <c r="AR116" s="39">
        <f t="shared" si="61"/>
        <v>0.26979999999999998</v>
      </c>
      <c r="AS116" s="39">
        <f t="shared" si="62"/>
        <v>0</v>
      </c>
      <c r="AT116" s="39">
        <f t="shared" si="63"/>
        <v>3.1674112639392131</v>
      </c>
      <c r="AU116" s="39">
        <f t="shared" si="64"/>
        <v>0</v>
      </c>
      <c r="AV116" s="39">
        <f t="shared" si="65"/>
        <v>0</v>
      </c>
      <c r="AW116" s="39">
        <f t="shared" si="66"/>
        <v>263.8</v>
      </c>
      <c r="AX116" s="39">
        <f t="shared" si="67"/>
        <v>0</v>
      </c>
      <c r="AY116" s="39">
        <f t="shared" si="68"/>
        <v>0</v>
      </c>
      <c r="AZ116" s="39">
        <f t="shared" si="68"/>
        <v>0</v>
      </c>
      <c r="BA116" s="39">
        <f t="shared" si="68"/>
        <v>88.5</v>
      </c>
      <c r="BB116" s="39">
        <f t="shared" si="56"/>
        <v>804</v>
      </c>
      <c r="BC116" s="39">
        <f t="shared" si="69"/>
        <v>0</v>
      </c>
      <c r="BD116" s="39">
        <f t="shared" si="70"/>
        <v>0</v>
      </c>
      <c r="BE116" s="39">
        <f t="shared" si="70"/>
        <v>0</v>
      </c>
      <c r="BF116" s="39">
        <f t="shared" si="70"/>
        <v>0</v>
      </c>
      <c r="BG116" s="39">
        <f t="shared" si="71"/>
        <v>0</v>
      </c>
      <c r="BH116" s="39">
        <f t="shared" si="90"/>
        <v>6.9172427035330255</v>
      </c>
      <c r="BI116" s="39">
        <f t="shared" si="72"/>
        <v>0</v>
      </c>
      <c r="BJ116" s="39">
        <f t="shared" si="73"/>
        <v>0</v>
      </c>
      <c r="BK116" s="39">
        <f t="shared" si="74"/>
        <v>0.1067</v>
      </c>
      <c r="BL116" s="39">
        <f t="shared" si="75"/>
        <v>0.15466666666666667</v>
      </c>
      <c r="BM116" s="39">
        <f t="shared" si="76"/>
        <v>0</v>
      </c>
      <c r="BN116" s="39">
        <f t="shared" si="76"/>
        <v>0</v>
      </c>
      <c r="BO116" s="39">
        <f t="shared" si="76"/>
        <v>0</v>
      </c>
      <c r="BP116" s="39">
        <f t="shared" si="57"/>
        <v>0</v>
      </c>
      <c r="BQ116" s="39">
        <f t="shared" si="77"/>
        <v>0</v>
      </c>
      <c r="BR116" s="39">
        <f t="shared" si="78"/>
        <v>0</v>
      </c>
      <c r="BS116" s="39">
        <f t="shared" si="79"/>
        <v>0</v>
      </c>
      <c r="BT116" s="39">
        <f t="shared" si="80"/>
        <v>0</v>
      </c>
      <c r="BU116" s="39">
        <f t="shared" si="80"/>
        <v>0</v>
      </c>
      <c r="BV116" s="40"/>
      <c r="BW116" s="39">
        <v>5.62</v>
      </c>
      <c r="BX116" s="39">
        <f t="shared" si="107"/>
        <v>0.21383333333333332</v>
      </c>
      <c r="BY116" s="39">
        <f t="shared" si="100"/>
        <v>0.50248934066666673</v>
      </c>
      <c r="BZ116" s="39"/>
      <c r="CA116" s="39">
        <f t="shared" si="101"/>
        <v>0.50248934066666673</v>
      </c>
      <c r="CB116" s="39">
        <f t="shared" si="108"/>
        <v>0.26979999999999998</v>
      </c>
      <c r="CC116" s="39">
        <f t="shared" si="109"/>
        <v>1.0991666666666666</v>
      </c>
      <c r="CD116" s="39">
        <f t="shared" si="110"/>
        <v>3.1674112639392131</v>
      </c>
      <c r="CE116" s="39">
        <f t="shared" si="97"/>
        <v>1.4202810156320593</v>
      </c>
      <c r="CF116" s="39">
        <f t="shared" si="102"/>
        <v>6.1064814814814815E-2</v>
      </c>
      <c r="CG116" s="39">
        <f t="shared" si="111"/>
        <v>0.1067</v>
      </c>
      <c r="CH116" s="39">
        <f t="shared" si="83"/>
        <v>0</v>
      </c>
      <c r="CI116" s="39">
        <f t="shared" si="84"/>
        <v>0</v>
      </c>
      <c r="CJ116" s="39">
        <v>0.27</v>
      </c>
      <c r="CK116" s="39">
        <f t="shared" si="81"/>
        <v>3.1674112639392131</v>
      </c>
      <c r="CL116" s="39">
        <f t="shared" si="85"/>
        <v>0</v>
      </c>
      <c r="CM116" s="39">
        <f t="shared" si="103"/>
        <v>3.1074410714285712</v>
      </c>
      <c r="CN116" s="39">
        <f t="shared" si="105"/>
        <v>6.9172427035330255</v>
      </c>
      <c r="CO116" s="39">
        <f t="shared" si="82"/>
        <v>3.1674112639392131</v>
      </c>
      <c r="CP116" s="39">
        <f>1000*((AC116/13.5)/(4*162))/7.701</f>
        <v>6.8875074686409121</v>
      </c>
      <c r="CQ116" s="39">
        <f t="shared" si="86"/>
        <v>2.5076123126541114</v>
      </c>
      <c r="CR116" s="39">
        <v>3.1074410714285712</v>
      </c>
      <c r="CS116" s="39">
        <f t="shared" si="99"/>
        <v>2.5076123126541114</v>
      </c>
      <c r="CT116" s="6"/>
      <c r="CU116" s="39">
        <f t="shared" si="104"/>
        <v>0.65742071517912881</v>
      </c>
    </row>
    <row r="117" spans="1:99">
      <c r="A117" s="59">
        <v>1609</v>
      </c>
      <c r="B117" s="6"/>
      <c r="C117" s="30">
        <v>891.1</v>
      </c>
      <c r="D117" s="30">
        <v>924</v>
      </c>
      <c r="E117" s="6"/>
      <c r="F117" s="6"/>
      <c r="G117" s="30">
        <v>20.79</v>
      </c>
      <c r="H117" s="6"/>
      <c r="I117" s="30">
        <v>69.61</v>
      </c>
      <c r="J117" s="6"/>
      <c r="K117" s="30">
        <v>0.62</v>
      </c>
      <c r="L117" s="30">
        <v>64.06</v>
      </c>
      <c r="M117" s="6"/>
      <c r="N117" s="30">
        <v>338</v>
      </c>
      <c r="O117" s="6"/>
      <c r="P117" s="6"/>
      <c r="Q117" s="6"/>
      <c r="R117" s="30">
        <v>67.599999999999994</v>
      </c>
      <c r="S117" s="30">
        <v>933</v>
      </c>
      <c r="T117" s="30">
        <v>17.25</v>
      </c>
      <c r="U117" s="6"/>
      <c r="V117" s="6"/>
      <c r="W117" s="6"/>
      <c r="X117" s="6"/>
      <c r="Y117" s="6"/>
      <c r="Z117" s="6"/>
      <c r="AA117" s="6"/>
      <c r="AB117" s="30">
        <v>129.4</v>
      </c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39">
        <f t="shared" si="60"/>
        <v>0.308</v>
      </c>
      <c r="AP117" s="40"/>
      <c r="AQ117" s="39">
        <f t="shared" si="106"/>
        <v>0.29703333333333332</v>
      </c>
      <c r="AR117" s="39">
        <f t="shared" si="61"/>
        <v>0.4158</v>
      </c>
      <c r="AS117" s="39">
        <f t="shared" si="62"/>
        <v>0</v>
      </c>
      <c r="AT117" s="39">
        <f t="shared" si="63"/>
        <v>4.8974566433320437</v>
      </c>
      <c r="AU117" s="39">
        <f t="shared" si="64"/>
        <v>0</v>
      </c>
      <c r="AV117" s="39">
        <f t="shared" si="65"/>
        <v>0.28986425339366517</v>
      </c>
      <c r="AW117" s="39">
        <f t="shared" si="66"/>
        <v>338</v>
      </c>
      <c r="AX117" s="39">
        <f t="shared" si="67"/>
        <v>0</v>
      </c>
      <c r="AY117" s="39">
        <f t="shared" si="68"/>
        <v>0</v>
      </c>
      <c r="AZ117" s="39">
        <f t="shared" si="68"/>
        <v>0</v>
      </c>
      <c r="BA117" s="39">
        <f t="shared" si="68"/>
        <v>67.599999999999994</v>
      </c>
      <c r="BB117" s="39">
        <f t="shared" si="56"/>
        <v>933</v>
      </c>
      <c r="BC117" s="39">
        <f t="shared" si="69"/>
        <v>34.5</v>
      </c>
      <c r="BD117" s="39">
        <f t="shared" si="70"/>
        <v>0</v>
      </c>
      <c r="BE117" s="39">
        <f t="shared" si="70"/>
        <v>0</v>
      </c>
      <c r="BF117" s="39">
        <f t="shared" si="70"/>
        <v>0</v>
      </c>
      <c r="BG117" s="39">
        <f t="shared" si="71"/>
        <v>0</v>
      </c>
      <c r="BH117" s="39">
        <f t="shared" si="90"/>
        <v>5.6538018433179724</v>
      </c>
      <c r="BI117" s="39">
        <f t="shared" si="72"/>
        <v>0</v>
      </c>
      <c r="BJ117" s="39">
        <f t="shared" si="73"/>
        <v>0</v>
      </c>
      <c r="BK117" s="39">
        <f t="shared" si="74"/>
        <v>0.12940000000000002</v>
      </c>
      <c r="BL117" s="39">
        <f t="shared" si="75"/>
        <v>0</v>
      </c>
      <c r="BM117" s="39">
        <f t="shared" si="76"/>
        <v>0</v>
      </c>
      <c r="BN117" s="39">
        <f t="shared" si="76"/>
        <v>0</v>
      </c>
      <c r="BO117" s="39">
        <f t="shared" si="76"/>
        <v>0</v>
      </c>
      <c r="BP117" s="39">
        <f t="shared" si="57"/>
        <v>0</v>
      </c>
      <c r="BQ117" s="39">
        <f t="shared" si="77"/>
        <v>0</v>
      </c>
      <c r="BR117" s="39">
        <f t="shared" si="78"/>
        <v>0</v>
      </c>
      <c r="BS117" s="39">
        <f t="shared" si="79"/>
        <v>0</v>
      </c>
      <c r="BT117" s="39">
        <f t="shared" si="80"/>
        <v>0</v>
      </c>
      <c r="BU117" s="39">
        <f t="shared" si="80"/>
        <v>0</v>
      </c>
      <c r="BV117" s="40"/>
      <c r="BW117" s="39">
        <v>5.62</v>
      </c>
      <c r="BX117" s="39">
        <f t="shared" si="107"/>
        <v>0.29703333333333332</v>
      </c>
      <c r="BY117" s="39">
        <f t="shared" si="100"/>
        <v>0.60601909426666667</v>
      </c>
      <c r="BZ117" s="39"/>
      <c r="CA117" s="39">
        <f t="shared" si="101"/>
        <v>0.60601909426666667</v>
      </c>
      <c r="CB117" s="39">
        <f t="shared" si="108"/>
        <v>0.4158</v>
      </c>
      <c r="CC117" s="39">
        <f t="shared" si="109"/>
        <v>1.4083333333333334</v>
      </c>
      <c r="CD117" s="39">
        <f t="shared" si="110"/>
        <v>4.8974566433320437</v>
      </c>
      <c r="CE117" s="39">
        <f t="shared" si="97"/>
        <v>1.4235904039034968</v>
      </c>
      <c r="CF117" s="39">
        <f t="shared" si="102"/>
        <v>7.824074074074075E-2</v>
      </c>
      <c r="CG117" s="39">
        <f t="shared" si="111"/>
        <v>0.12940000000000002</v>
      </c>
      <c r="CH117" s="39">
        <f t="shared" si="83"/>
        <v>0</v>
      </c>
      <c r="CI117" s="39">
        <f t="shared" si="84"/>
        <v>0</v>
      </c>
      <c r="CJ117" s="39">
        <f t="shared" ref="CJ117:CJ124" si="112">AV117</f>
        <v>0.28986425339366517</v>
      </c>
      <c r="CK117" s="39">
        <f t="shared" si="81"/>
        <v>4.8974566433320437</v>
      </c>
      <c r="CL117" s="39">
        <f t="shared" si="85"/>
        <v>0</v>
      </c>
      <c r="CM117" s="39">
        <f t="shared" si="103"/>
        <v>3.1509017857142854</v>
      </c>
      <c r="CN117" s="39">
        <f t="shared" si="105"/>
        <v>5.6538018433179724</v>
      </c>
      <c r="CO117" s="39">
        <f t="shared" si="82"/>
        <v>4.8974566433320437</v>
      </c>
      <c r="CP117" s="39">
        <v>7</v>
      </c>
      <c r="CQ117" s="39">
        <f t="shared" si="86"/>
        <v>2.5485687338270879</v>
      </c>
      <c r="CR117" s="39">
        <v>3.1509017857142854</v>
      </c>
      <c r="CS117" s="39">
        <f t="shared" si="99"/>
        <v>2.5485687338270879</v>
      </c>
      <c r="CT117" s="6"/>
      <c r="CU117" s="39">
        <f t="shared" si="104"/>
        <v>0.78788150225742004</v>
      </c>
    </row>
    <row r="118" spans="1:99">
      <c r="A118" s="59">
        <v>1610</v>
      </c>
      <c r="B118" s="6"/>
      <c r="C118" s="30">
        <v>929.5</v>
      </c>
      <c r="D118" s="30">
        <v>693.8</v>
      </c>
      <c r="E118" s="30">
        <v>432.8</v>
      </c>
      <c r="F118" s="6"/>
      <c r="G118" s="30">
        <v>23.42</v>
      </c>
      <c r="H118" s="6"/>
      <c r="I118" s="30">
        <v>60.94</v>
      </c>
      <c r="J118" s="6"/>
      <c r="K118" s="6"/>
      <c r="L118" s="30">
        <v>62.86</v>
      </c>
      <c r="M118" s="6"/>
      <c r="N118" s="30">
        <v>273.10000000000002</v>
      </c>
      <c r="O118" s="6"/>
      <c r="P118" s="6"/>
      <c r="Q118" s="6"/>
      <c r="R118" s="30">
        <v>84</v>
      </c>
      <c r="S118" s="30">
        <v>819</v>
      </c>
      <c r="T118" s="6"/>
      <c r="U118" s="6"/>
      <c r="V118" s="6"/>
      <c r="W118" s="6"/>
      <c r="X118" s="6"/>
      <c r="Y118" s="30">
        <v>59.3</v>
      </c>
      <c r="Z118" s="6"/>
      <c r="AA118" s="6"/>
      <c r="AB118" s="30">
        <v>129</v>
      </c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39">
        <f t="shared" si="60"/>
        <v>0.23126666666666665</v>
      </c>
      <c r="AP118" s="40"/>
      <c r="AQ118" s="39">
        <f t="shared" si="106"/>
        <v>0.30983333333333335</v>
      </c>
      <c r="AR118" s="39">
        <f t="shared" si="61"/>
        <v>0.46840000000000004</v>
      </c>
      <c r="AS118" s="39">
        <f t="shared" si="62"/>
        <v>0</v>
      </c>
      <c r="AT118" s="39">
        <f t="shared" si="63"/>
        <v>4.287473176909276</v>
      </c>
      <c r="AU118" s="39">
        <f t="shared" si="64"/>
        <v>0</v>
      </c>
      <c r="AV118" s="39">
        <f t="shared" si="65"/>
        <v>0.28443438914027147</v>
      </c>
      <c r="AW118" s="39">
        <f t="shared" si="66"/>
        <v>273.10000000000002</v>
      </c>
      <c r="AX118" s="39">
        <f t="shared" si="67"/>
        <v>0</v>
      </c>
      <c r="AY118" s="39">
        <f t="shared" si="68"/>
        <v>0</v>
      </c>
      <c r="AZ118" s="39">
        <f t="shared" si="68"/>
        <v>0</v>
      </c>
      <c r="BA118" s="39">
        <f t="shared" si="68"/>
        <v>84</v>
      </c>
      <c r="BB118" s="39">
        <f t="shared" si="56"/>
        <v>819</v>
      </c>
      <c r="BC118" s="39">
        <f t="shared" si="69"/>
        <v>0</v>
      </c>
      <c r="BD118" s="39">
        <f t="shared" si="70"/>
        <v>0</v>
      </c>
      <c r="BE118" s="39">
        <f t="shared" si="70"/>
        <v>0</v>
      </c>
      <c r="BF118" s="39">
        <f t="shared" si="70"/>
        <v>0</v>
      </c>
      <c r="BG118" s="39">
        <f t="shared" si="71"/>
        <v>0</v>
      </c>
      <c r="BH118" s="39">
        <f t="shared" si="90"/>
        <v>6.9268433179723505</v>
      </c>
      <c r="BI118" s="39">
        <f t="shared" si="72"/>
        <v>0</v>
      </c>
      <c r="BJ118" s="39">
        <f t="shared" si="73"/>
        <v>0</v>
      </c>
      <c r="BK118" s="39">
        <f t="shared" si="74"/>
        <v>0.129</v>
      </c>
      <c r="BL118" s="39">
        <f t="shared" si="75"/>
        <v>0</v>
      </c>
      <c r="BM118" s="39">
        <f t="shared" si="76"/>
        <v>0</v>
      </c>
      <c r="BN118" s="39">
        <f t="shared" si="76"/>
        <v>0</v>
      </c>
      <c r="BO118" s="39">
        <f t="shared" si="76"/>
        <v>0</v>
      </c>
      <c r="BP118" s="39">
        <f t="shared" si="57"/>
        <v>0</v>
      </c>
      <c r="BQ118" s="39">
        <f t="shared" si="77"/>
        <v>0</v>
      </c>
      <c r="BR118" s="39">
        <f t="shared" si="78"/>
        <v>0</v>
      </c>
      <c r="BS118" s="39">
        <f t="shared" si="79"/>
        <v>0</v>
      </c>
      <c r="BT118" s="39">
        <f t="shared" si="80"/>
        <v>0</v>
      </c>
      <c r="BU118" s="39">
        <f t="shared" si="80"/>
        <v>0</v>
      </c>
      <c r="BV118" s="40"/>
      <c r="BW118" s="39">
        <v>5.62</v>
      </c>
      <c r="BX118" s="39">
        <f t="shared" si="107"/>
        <v>0.30983333333333335</v>
      </c>
      <c r="BY118" s="39">
        <f t="shared" si="100"/>
        <v>0.62194674866666677</v>
      </c>
      <c r="BZ118" s="39"/>
      <c r="CA118" s="39">
        <f t="shared" si="101"/>
        <v>0.62194674866666677</v>
      </c>
      <c r="CB118" s="39">
        <f t="shared" si="108"/>
        <v>0.46840000000000004</v>
      </c>
      <c r="CC118" s="39">
        <f t="shared" si="109"/>
        <v>1.1379166666666667</v>
      </c>
      <c r="CD118" s="39">
        <f t="shared" si="110"/>
        <v>4.287473176909276</v>
      </c>
      <c r="CE118" s="39">
        <f t="shared" si="97"/>
        <v>1.4268997921749345</v>
      </c>
      <c r="CF118" s="39">
        <f t="shared" si="102"/>
        <v>6.3217592592592589E-2</v>
      </c>
      <c r="CG118" s="39">
        <f t="shared" si="111"/>
        <v>0.129</v>
      </c>
      <c r="CH118" s="39">
        <f t="shared" si="83"/>
        <v>0</v>
      </c>
      <c r="CI118" s="39">
        <f t="shared" si="84"/>
        <v>0</v>
      </c>
      <c r="CJ118" s="39">
        <f t="shared" si="112"/>
        <v>0.28443438914027147</v>
      </c>
      <c r="CK118" s="39">
        <f t="shared" si="81"/>
        <v>4.287473176909276</v>
      </c>
      <c r="CL118" s="39">
        <f t="shared" si="85"/>
        <v>0</v>
      </c>
      <c r="CM118" s="39">
        <f t="shared" si="103"/>
        <v>2.8577946428571428</v>
      </c>
      <c r="CN118" s="39">
        <f t="shared" si="105"/>
        <v>6.9268433179723505</v>
      </c>
      <c r="CO118" s="39">
        <f t="shared" si="82"/>
        <v>4.287473176909276</v>
      </c>
      <c r="CP118" s="39">
        <v>7</v>
      </c>
      <c r="CQ118" s="39">
        <f t="shared" si="86"/>
        <v>2.5485687338270879</v>
      </c>
      <c r="CR118" s="39">
        <v>2.8577946428571428</v>
      </c>
      <c r="CS118" s="39">
        <f t="shared" si="99"/>
        <v>2.5485687338270879</v>
      </c>
      <c r="CT118" s="6"/>
      <c r="CU118" s="39">
        <f t="shared" si="104"/>
        <v>0.76944691486940342</v>
      </c>
    </row>
    <row r="119" spans="1:99">
      <c r="A119" s="59">
        <v>1611</v>
      </c>
      <c r="B119" s="6"/>
      <c r="C119" s="30">
        <v>858.8</v>
      </c>
      <c r="D119" s="30">
        <v>713.2</v>
      </c>
      <c r="E119" s="30">
        <v>487.3</v>
      </c>
      <c r="F119" s="6"/>
      <c r="G119" s="30">
        <v>23.35</v>
      </c>
      <c r="H119" s="6"/>
      <c r="I119" s="30">
        <v>52.77</v>
      </c>
      <c r="J119" s="6"/>
      <c r="K119" s="6"/>
      <c r="L119" s="30">
        <v>60.46</v>
      </c>
      <c r="M119" s="6"/>
      <c r="N119" s="30">
        <v>255.3</v>
      </c>
      <c r="O119" s="6"/>
      <c r="P119" s="6"/>
      <c r="Q119" s="6"/>
      <c r="R119" s="30">
        <v>83.6</v>
      </c>
      <c r="S119" s="30">
        <v>975</v>
      </c>
      <c r="T119" s="6"/>
      <c r="U119" s="6"/>
      <c r="V119" s="6"/>
      <c r="W119" s="6"/>
      <c r="X119" s="6"/>
      <c r="Y119" s="30">
        <v>71.319999999999993</v>
      </c>
      <c r="Z119" s="6"/>
      <c r="AA119" s="6"/>
      <c r="AB119" s="30">
        <v>105.7</v>
      </c>
      <c r="AC119" s="30">
        <v>497</v>
      </c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39">
        <f t="shared" si="60"/>
        <v>0.23773333333333335</v>
      </c>
      <c r="AP119" s="40"/>
      <c r="AQ119" s="39">
        <f t="shared" si="106"/>
        <v>0.28626666666666667</v>
      </c>
      <c r="AR119" s="39">
        <f t="shared" si="61"/>
        <v>0.46700000000000003</v>
      </c>
      <c r="AS119" s="39">
        <f t="shared" si="62"/>
        <v>0</v>
      </c>
      <c r="AT119" s="39">
        <f t="shared" si="63"/>
        <v>3.7126675343863234</v>
      </c>
      <c r="AU119" s="39">
        <f t="shared" si="64"/>
        <v>0</v>
      </c>
      <c r="AV119" s="39">
        <f t="shared" si="65"/>
        <v>0.27357466063348418</v>
      </c>
      <c r="AW119" s="39">
        <f t="shared" si="66"/>
        <v>255.3</v>
      </c>
      <c r="AX119" s="39">
        <f t="shared" si="67"/>
        <v>0</v>
      </c>
      <c r="AY119" s="39">
        <f t="shared" si="68"/>
        <v>0</v>
      </c>
      <c r="AZ119" s="39">
        <f t="shared" si="68"/>
        <v>0</v>
      </c>
      <c r="BA119" s="39">
        <f t="shared" si="68"/>
        <v>83.6</v>
      </c>
      <c r="BB119" s="39">
        <f t="shared" si="56"/>
        <v>975</v>
      </c>
      <c r="BC119" s="39">
        <f t="shared" si="69"/>
        <v>0</v>
      </c>
      <c r="BD119" s="39">
        <f t="shared" si="70"/>
        <v>0</v>
      </c>
      <c r="BE119" s="39">
        <f t="shared" si="70"/>
        <v>0</v>
      </c>
      <c r="BF119" s="39">
        <f t="shared" si="70"/>
        <v>0</v>
      </c>
      <c r="BG119" s="39">
        <f t="shared" si="71"/>
        <v>0</v>
      </c>
      <c r="BH119" s="39">
        <f t="shared" si="90"/>
        <v>6.9911674347158206</v>
      </c>
      <c r="BI119" s="39">
        <f t="shared" si="72"/>
        <v>0</v>
      </c>
      <c r="BJ119" s="39">
        <f t="shared" si="73"/>
        <v>0</v>
      </c>
      <c r="BK119" s="39">
        <f t="shared" si="74"/>
        <v>0.1057</v>
      </c>
      <c r="BL119" s="39">
        <f t="shared" si="75"/>
        <v>0.16566666666666666</v>
      </c>
      <c r="BM119" s="39">
        <f t="shared" si="76"/>
        <v>0</v>
      </c>
      <c r="BN119" s="39">
        <f t="shared" si="76"/>
        <v>0</v>
      </c>
      <c r="BO119" s="39">
        <f t="shared" si="76"/>
        <v>0</v>
      </c>
      <c r="BP119" s="39">
        <f t="shared" si="57"/>
        <v>0</v>
      </c>
      <c r="BQ119" s="39">
        <f t="shared" si="77"/>
        <v>0</v>
      </c>
      <c r="BR119" s="39">
        <f t="shared" si="78"/>
        <v>0</v>
      </c>
      <c r="BS119" s="39">
        <f t="shared" si="79"/>
        <v>0</v>
      </c>
      <c r="BT119" s="39">
        <f t="shared" si="80"/>
        <v>0</v>
      </c>
      <c r="BU119" s="39">
        <f t="shared" si="80"/>
        <v>0</v>
      </c>
      <c r="BV119" s="40"/>
      <c r="BW119" s="39">
        <v>5.62</v>
      </c>
      <c r="BX119" s="39">
        <f t="shared" si="107"/>
        <v>0.28626666666666667</v>
      </c>
      <c r="BY119" s="39">
        <f t="shared" si="100"/>
        <v>0.59262161413333336</v>
      </c>
      <c r="BZ119" s="39"/>
      <c r="CA119" s="39">
        <f t="shared" si="101"/>
        <v>0.59262161413333336</v>
      </c>
      <c r="CB119" s="39">
        <f t="shared" si="108"/>
        <v>0.46700000000000003</v>
      </c>
      <c r="CC119" s="39">
        <f t="shared" si="109"/>
        <v>1.06375</v>
      </c>
      <c r="CD119" s="39">
        <f t="shared" si="110"/>
        <v>3.7126675343863234</v>
      </c>
      <c r="CE119" s="39">
        <f t="shared" si="97"/>
        <v>1.4302091804463721</v>
      </c>
      <c r="CF119" s="39">
        <f t="shared" si="102"/>
        <v>5.9097222222222218E-2</v>
      </c>
      <c r="CG119" s="39">
        <f t="shared" si="111"/>
        <v>0.1057</v>
      </c>
      <c r="CH119" s="39">
        <f t="shared" si="83"/>
        <v>0</v>
      </c>
      <c r="CI119" s="39">
        <f t="shared" si="84"/>
        <v>0</v>
      </c>
      <c r="CJ119" s="39">
        <f t="shared" si="112"/>
        <v>0.27357466063348418</v>
      </c>
      <c r="CK119" s="39">
        <f t="shared" si="81"/>
        <v>3.7126675343863234</v>
      </c>
      <c r="CL119" s="39">
        <f t="shared" si="85"/>
        <v>0</v>
      </c>
      <c r="CM119" s="39">
        <f t="shared" si="103"/>
        <v>3.4459508928571427</v>
      </c>
      <c r="CN119" s="39">
        <f t="shared" si="105"/>
        <v>6.9911674347158206</v>
      </c>
      <c r="CO119" s="39">
        <f t="shared" si="82"/>
        <v>3.7126675343863234</v>
      </c>
      <c r="CP119" s="39">
        <f>1000*((AC119/13.5)/(4*162))/7.701</f>
        <v>7.377351749815805</v>
      </c>
      <c r="CQ119" s="39">
        <f t="shared" si="86"/>
        <v>2.6859554297178736</v>
      </c>
      <c r="CR119" s="39">
        <v>3.4459508928571427</v>
      </c>
      <c r="CS119" s="39">
        <f t="shared" si="99"/>
        <v>2.6859554297178736</v>
      </c>
      <c r="CT119" s="6"/>
      <c r="CU119" s="39">
        <f t="shared" si="104"/>
        <v>0.74125967278805993</v>
      </c>
    </row>
    <row r="120" spans="1:99">
      <c r="A120" s="59">
        <v>1612</v>
      </c>
      <c r="B120" s="6"/>
      <c r="C120" s="30">
        <v>923.6</v>
      </c>
      <c r="D120" s="30">
        <v>783.2</v>
      </c>
      <c r="E120" s="30">
        <v>451.6</v>
      </c>
      <c r="F120" s="6"/>
      <c r="G120" s="30">
        <v>20.94</v>
      </c>
      <c r="H120" s="6"/>
      <c r="I120" s="30">
        <v>48.73</v>
      </c>
      <c r="J120" s="6"/>
      <c r="K120" s="6"/>
      <c r="L120" s="30">
        <v>60.56</v>
      </c>
      <c r="M120" s="6"/>
      <c r="N120" s="30">
        <v>339.4</v>
      </c>
      <c r="O120" s="6"/>
      <c r="P120" s="6"/>
      <c r="Q120" s="6"/>
      <c r="R120" s="30">
        <v>116.8</v>
      </c>
      <c r="S120" s="30">
        <v>741</v>
      </c>
      <c r="T120" s="6"/>
      <c r="U120" s="6"/>
      <c r="V120" s="6"/>
      <c r="W120" s="6"/>
      <c r="X120" s="6"/>
      <c r="Y120" s="30">
        <v>52.53</v>
      </c>
      <c r="Z120" s="6"/>
      <c r="AA120" s="6"/>
      <c r="AB120" s="30">
        <v>102.8</v>
      </c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39">
        <f t="shared" si="60"/>
        <v>0.26106666666666667</v>
      </c>
      <c r="AP120" s="40"/>
      <c r="AQ120" s="39">
        <f t="shared" si="106"/>
        <v>0.30786666666666668</v>
      </c>
      <c r="AR120" s="39">
        <f t="shared" si="61"/>
        <v>0.41880000000000001</v>
      </c>
      <c r="AS120" s="39">
        <f t="shared" si="62"/>
        <v>0</v>
      </c>
      <c r="AT120" s="39">
        <f t="shared" si="63"/>
        <v>3.428430717275829</v>
      </c>
      <c r="AU120" s="39">
        <f t="shared" si="64"/>
        <v>0</v>
      </c>
      <c r="AV120" s="39">
        <f t="shared" si="65"/>
        <v>0.27402714932126698</v>
      </c>
      <c r="AW120" s="39">
        <f t="shared" si="66"/>
        <v>339.4</v>
      </c>
      <c r="AX120" s="39">
        <f t="shared" si="67"/>
        <v>0</v>
      </c>
      <c r="AY120" s="39">
        <f t="shared" si="68"/>
        <v>0</v>
      </c>
      <c r="AZ120" s="39">
        <f t="shared" si="68"/>
        <v>0</v>
      </c>
      <c r="BA120" s="39">
        <f t="shared" si="68"/>
        <v>116.8</v>
      </c>
      <c r="BB120" s="39">
        <f t="shared" si="56"/>
        <v>741</v>
      </c>
      <c r="BC120" s="39">
        <f t="shared" si="69"/>
        <v>0</v>
      </c>
      <c r="BD120" s="39">
        <f t="shared" si="70"/>
        <v>0</v>
      </c>
      <c r="BE120" s="39">
        <f t="shared" si="70"/>
        <v>0</v>
      </c>
      <c r="BF120" s="39">
        <f t="shared" si="70"/>
        <v>0</v>
      </c>
      <c r="BG120" s="39">
        <f t="shared" si="71"/>
        <v>0</v>
      </c>
      <c r="BH120" s="39">
        <f t="shared" si="90"/>
        <v>0</v>
      </c>
      <c r="BI120" s="39">
        <f t="shared" si="72"/>
        <v>0</v>
      </c>
      <c r="BJ120" s="39">
        <f t="shared" si="73"/>
        <v>0</v>
      </c>
      <c r="BK120" s="39">
        <f t="shared" si="74"/>
        <v>0.1028</v>
      </c>
      <c r="BL120" s="39">
        <f t="shared" si="75"/>
        <v>0</v>
      </c>
      <c r="BM120" s="39">
        <f t="shared" si="76"/>
        <v>0</v>
      </c>
      <c r="BN120" s="39">
        <f t="shared" si="76"/>
        <v>0</v>
      </c>
      <c r="BO120" s="39">
        <f t="shared" si="76"/>
        <v>0</v>
      </c>
      <c r="BP120" s="39">
        <f t="shared" si="57"/>
        <v>0</v>
      </c>
      <c r="BQ120" s="39">
        <f t="shared" si="77"/>
        <v>0</v>
      </c>
      <c r="BR120" s="39">
        <f t="shared" si="78"/>
        <v>0</v>
      </c>
      <c r="BS120" s="39">
        <f t="shared" si="79"/>
        <v>0</v>
      </c>
      <c r="BT120" s="39">
        <f t="shared" si="80"/>
        <v>0</v>
      </c>
      <c r="BU120" s="39">
        <f t="shared" si="80"/>
        <v>0</v>
      </c>
      <c r="BV120" s="40"/>
      <c r="BW120" s="39">
        <v>5.62</v>
      </c>
      <c r="BX120" s="39">
        <f t="shared" si="107"/>
        <v>0.30786666666666668</v>
      </c>
      <c r="BY120" s="39">
        <f t="shared" si="100"/>
        <v>0.61949953093333343</v>
      </c>
      <c r="BZ120" s="39"/>
      <c r="CA120" s="39">
        <f t="shared" si="101"/>
        <v>0.61949953093333343</v>
      </c>
      <c r="CB120" s="39">
        <f t="shared" si="108"/>
        <v>0.41880000000000001</v>
      </c>
      <c r="CC120" s="39">
        <f t="shared" si="109"/>
        <v>1.4141666666666666</v>
      </c>
      <c r="CD120" s="39">
        <f t="shared" si="110"/>
        <v>3.428430717275829</v>
      </c>
      <c r="CE120" s="39">
        <f t="shared" si="97"/>
        <v>1.4335185687178096</v>
      </c>
      <c r="CF120" s="39">
        <f t="shared" si="102"/>
        <v>7.856481481481481E-2</v>
      </c>
      <c r="CG120" s="39">
        <f t="shared" si="111"/>
        <v>0.1028</v>
      </c>
      <c r="CH120" s="39">
        <f t="shared" si="83"/>
        <v>0</v>
      </c>
      <c r="CI120" s="39">
        <f t="shared" si="84"/>
        <v>0</v>
      </c>
      <c r="CJ120" s="39">
        <f t="shared" si="112"/>
        <v>0.27402714932126698</v>
      </c>
      <c r="CK120" s="39">
        <f t="shared" si="81"/>
        <v>3.428430717275829</v>
      </c>
      <c r="CL120" s="39">
        <f t="shared" si="85"/>
        <v>0</v>
      </c>
      <c r="CM120" s="39">
        <f t="shared" si="103"/>
        <v>3.573044857142857</v>
      </c>
      <c r="CN120" s="39">
        <v>6.5</v>
      </c>
      <c r="CO120" s="39">
        <f t="shared" si="82"/>
        <v>3.428430717275829</v>
      </c>
      <c r="CP120" s="39">
        <v>7.4</v>
      </c>
      <c r="CQ120" s="39">
        <f t="shared" si="86"/>
        <v>2.6942012329029219</v>
      </c>
      <c r="CR120" s="39">
        <v>3.573044857142857</v>
      </c>
      <c r="CS120" s="39">
        <f t="shared" si="99"/>
        <v>2.6942012329029219</v>
      </c>
      <c r="CT120" s="6"/>
      <c r="CU120" s="39">
        <f t="shared" si="104"/>
        <v>0.76307630266682236</v>
      </c>
    </row>
    <row r="121" spans="1:99">
      <c r="A121" s="59">
        <v>1613</v>
      </c>
      <c r="B121" s="6"/>
      <c r="C121" s="30">
        <v>926.4</v>
      </c>
      <c r="D121" s="30">
        <v>939.6</v>
      </c>
      <c r="E121" s="30">
        <v>401.4</v>
      </c>
      <c r="F121" s="6"/>
      <c r="G121" s="30">
        <v>25.08</v>
      </c>
      <c r="H121" s="6"/>
      <c r="I121" s="30">
        <v>44.05</v>
      </c>
      <c r="J121" s="6"/>
      <c r="K121" s="30">
        <v>0.57999999999999996</v>
      </c>
      <c r="L121" s="30">
        <v>59.74</v>
      </c>
      <c r="M121" s="6"/>
      <c r="N121" s="30">
        <v>293.89999999999998</v>
      </c>
      <c r="O121" s="6"/>
      <c r="P121" s="6"/>
      <c r="Q121" s="30">
        <v>31.8</v>
      </c>
      <c r="R121" s="30">
        <v>101.4</v>
      </c>
      <c r="S121" s="30">
        <v>850</v>
      </c>
      <c r="T121" s="6"/>
      <c r="U121" s="6"/>
      <c r="V121" s="30">
        <v>2.3199999999999998</v>
      </c>
      <c r="W121" s="6"/>
      <c r="X121" s="6"/>
      <c r="Y121" s="30">
        <v>63.8</v>
      </c>
      <c r="Z121" s="6"/>
      <c r="AA121" s="6"/>
      <c r="AB121" s="30">
        <v>96.2</v>
      </c>
      <c r="AC121" s="30">
        <v>507</v>
      </c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39">
        <f t="shared" si="60"/>
        <v>0.31320000000000003</v>
      </c>
      <c r="AP121" s="40"/>
      <c r="AQ121" s="39">
        <f t="shared" si="106"/>
        <v>0.30880000000000002</v>
      </c>
      <c r="AR121" s="39">
        <f t="shared" si="61"/>
        <v>0.50159999999999993</v>
      </c>
      <c r="AS121" s="39">
        <f t="shared" si="62"/>
        <v>0</v>
      </c>
      <c r="AT121" s="39">
        <f t="shared" si="63"/>
        <v>3.0991662855735744</v>
      </c>
      <c r="AU121" s="39">
        <f t="shared" si="64"/>
        <v>0</v>
      </c>
      <c r="AV121" s="39">
        <f t="shared" si="65"/>
        <v>0.27031674208144796</v>
      </c>
      <c r="AW121" s="39">
        <f t="shared" si="66"/>
        <v>293.89999999999998</v>
      </c>
      <c r="AX121" s="39">
        <f t="shared" si="67"/>
        <v>0</v>
      </c>
      <c r="AY121" s="39">
        <f t="shared" si="68"/>
        <v>0</v>
      </c>
      <c r="AZ121" s="39">
        <f t="shared" si="68"/>
        <v>31.8</v>
      </c>
      <c r="BA121" s="39">
        <f t="shared" si="68"/>
        <v>101.4</v>
      </c>
      <c r="BB121" s="39">
        <f t="shared" si="56"/>
        <v>850</v>
      </c>
      <c r="BC121" s="39">
        <f t="shared" si="69"/>
        <v>0</v>
      </c>
      <c r="BD121" s="39">
        <f t="shared" si="70"/>
        <v>0</v>
      </c>
      <c r="BE121" s="39">
        <f t="shared" si="70"/>
        <v>5.3456221198156681</v>
      </c>
      <c r="BF121" s="39">
        <f t="shared" si="70"/>
        <v>0</v>
      </c>
      <c r="BG121" s="39">
        <f t="shared" si="71"/>
        <v>0</v>
      </c>
      <c r="BH121" s="39">
        <f t="shared" si="90"/>
        <v>0</v>
      </c>
      <c r="BI121" s="39">
        <f t="shared" si="72"/>
        <v>0</v>
      </c>
      <c r="BJ121" s="39">
        <f t="shared" si="73"/>
        <v>0</v>
      </c>
      <c r="BK121" s="39">
        <f t="shared" si="74"/>
        <v>9.6200000000000008E-2</v>
      </c>
      <c r="BL121" s="39">
        <f t="shared" si="75"/>
        <v>0.16900000000000001</v>
      </c>
      <c r="BM121" s="39">
        <f t="shared" si="76"/>
        <v>0</v>
      </c>
      <c r="BN121" s="39">
        <f t="shared" si="76"/>
        <v>0</v>
      </c>
      <c r="BO121" s="39">
        <f t="shared" si="76"/>
        <v>0</v>
      </c>
      <c r="BP121" s="39">
        <f t="shared" si="57"/>
        <v>0</v>
      </c>
      <c r="BQ121" s="39">
        <f t="shared" si="77"/>
        <v>0</v>
      </c>
      <c r="BR121" s="39">
        <f t="shared" si="78"/>
        <v>0</v>
      </c>
      <c r="BS121" s="39">
        <f t="shared" si="79"/>
        <v>0</v>
      </c>
      <c r="BT121" s="39">
        <f t="shared" si="80"/>
        <v>0</v>
      </c>
      <c r="BU121" s="39">
        <f t="shared" si="80"/>
        <v>0</v>
      </c>
      <c r="BV121" s="40"/>
      <c r="BW121" s="39">
        <v>5.8</v>
      </c>
      <c r="BX121" s="39">
        <f t="shared" si="107"/>
        <v>0.30880000000000002</v>
      </c>
      <c r="BY121" s="39">
        <f t="shared" si="100"/>
        <v>0.62584006240000001</v>
      </c>
      <c r="BZ121" s="39"/>
      <c r="CA121" s="39">
        <f t="shared" si="101"/>
        <v>0.62584006240000001</v>
      </c>
      <c r="CB121" s="39">
        <f t="shared" si="108"/>
        <v>0.50159999999999993</v>
      </c>
      <c r="CC121" s="39">
        <f t="shared" si="109"/>
        <v>1.2245833333333331</v>
      </c>
      <c r="CD121" s="39">
        <f t="shared" si="110"/>
        <v>3.0991662855735744</v>
      </c>
      <c r="CE121" s="39">
        <f t="shared" si="97"/>
        <v>1.4368279569892473</v>
      </c>
      <c r="CF121" s="39">
        <f t="shared" si="102"/>
        <v>6.8032407407407403E-2</v>
      </c>
      <c r="CG121" s="39">
        <f t="shared" si="111"/>
        <v>9.6200000000000008E-2</v>
      </c>
      <c r="CH121" s="39">
        <f t="shared" si="83"/>
        <v>0</v>
      </c>
      <c r="CI121" s="39">
        <f t="shared" si="84"/>
        <v>0</v>
      </c>
      <c r="CJ121" s="39">
        <f t="shared" si="112"/>
        <v>0.27031674208144796</v>
      </c>
      <c r="CK121" s="39">
        <f t="shared" si="81"/>
        <v>3.0991662855735744</v>
      </c>
      <c r="CL121" s="39">
        <f t="shared" si="85"/>
        <v>0</v>
      </c>
      <c r="CM121" s="39">
        <f t="shared" si="103"/>
        <v>3.3054600000000001</v>
      </c>
      <c r="CN121" s="39">
        <v>5.7</v>
      </c>
      <c r="CO121" s="39">
        <f t="shared" si="82"/>
        <v>3.0991662855735744</v>
      </c>
      <c r="CP121" s="39">
        <f>1000*((AC121/13.5)/(4*162))/7.701</f>
        <v>7.5257894107778931</v>
      </c>
      <c r="CQ121" s="39">
        <f t="shared" si="86"/>
        <v>2.7399987985250744</v>
      </c>
      <c r="CR121" s="39">
        <v>3.3054600000000001</v>
      </c>
      <c r="CS121" s="39">
        <f t="shared" si="99"/>
        <v>2.7399987985250744</v>
      </c>
      <c r="CT121" s="6"/>
      <c r="CU121" s="39">
        <f t="shared" si="104"/>
        <v>0.74550900980506807</v>
      </c>
    </row>
    <row r="122" spans="1:99">
      <c r="A122" s="59">
        <v>1614</v>
      </c>
      <c r="B122" s="6"/>
      <c r="C122" s="30">
        <v>768.2</v>
      </c>
      <c r="D122" s="6"/>
      <c r="E122" s="30">
        <v>438.2</v>
      </c>
      <c r="F122" s="6"/>
      <c r="G122" s="30">
        <v>17.170000000000002</v>
      </c>
      <c r="H122" s="6"/>
      <c r="I122" s="30">
        <v>44.8</v>
      </c>
      <c r="J122" s="6"/>
      <c r="K122" s="6"/>
      <c r="L122" s="30">
        <v>59.95</v>
      </c>
      <c r="M122" s="6"/>
      <c r="N122" s="30">
        <v>294.5</v>
      </c>
      <c r="O122" s="6"/>
      <c r="P122" s="6"/>
      <c r="Q122" s="6"/>
      <c r="R122" s="30">
        <v>116.3</v>
      </c>
      <c r="S122" s="30">
        <v>1192</v>
      </c>
      <c r="T122" s="6"/>
      <c r="U122" s="6"/>
      <c r="V122" s="30">
        <v>2.33</v>
      </c>
      <c r="W122" s="6"/>
      <c r="X122" s="6"/>
      <c r="Y122" s="30">
        <v>61.34</v>
      </c>
      <c r="Z122" s="6"/>
      <c r="AA122" s="6"/>
      <c r="AB122" s="30">
        <v>107.5</v>
      </c>
      <c r="AC122" s="30">
        <v>500</v>
      </c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39">
        <f t="shared" si="60"/>
        <v>0</v>
      </c>
      <c r="AP122" s="40"/>
      <c r="AQ122" s="39">
        <f t="shared" si="106"/>
        <v>0.25606666666666666</v>
      </c>
      <c r="AR122" s="39">
        <f t="shared" si="61"/>
        <v>0.34340000000000004</v>
      </c>
      <c r="AS122" s="39">
        <f t="shared" si="62"/>
        <v>0</v>
      </c>
      <c r="AT122" s="39">
        <f t="shared" si="63"/>
        <v>3.1519330214232948</v>
      </c>
      <c r="AU122" s="39">
        <f t="shared" si="64"/>
        <v>0</v>
      </c>
      <c r="AV122" s="39">
        <f t="shared" si="65"/>
        <v>0.27126696832579189</v>
      </c>
      <c r="AW122" s="39">
        <f t="shared" si="66"/>
        <v>294.5</v>
      </c>
      <c r="AX122" s="39">
        <f t="shared" si="67"/>
        <v>0</v>
      </c>
      <c r="AY122" s="39">
        <f t="shared" si="68"/>
        <v>0</v>
      </c>
      <c r="AZ122" s="39">
        <f t="shared" si="68"/>
        <v>0</v>
      </c>
      <c r="BA122" s="39">
        <f t="shared" si="68"/>
        <v>116.3</v>
      </c>
      <c r="BB122" s="39">
        <f t="shared" si="56"/>
        <v>1192</v>
      </c>
      <c r="BC122" s="39">
        <f t="shared" si="69"/>
        <v>0</v>
      </c>
      <c r="BD122" s="39">
        <f t="shared" si="70"/>
        <v>0</v>
      </c>
      <c r="BE122" s="39">
        <f t="shared" si="70"/>
        <v>5.3686635944700463</v>
      </c>
      <c r="BF122" s="39">
        <f t="shared" si="70"/>
        <v>0</v>
      </c>
      <c r="BG122" s="39">
        <f t="shared" si="71"/>
        <v>0</v>
      </c>
      <c r="BH122" s="39">
        <f t="shared" si="90"/>
        <v>5.3609831029185866</v>
      </c>
      <c r="BI122" s="39">
        <f t="shared" si="72"/>
        <v>0</v>
      </c>
      <c r="BJ122" s="39">
        <f t="shared" si="73"/>
        <v>0</v>
      </c>
      <c r="BK122" s="39">
        <f t="shared" si="74"/>
        <v>0.1075</v>
      </c>
      <c r="BL122" s="39">
        <f t="shared" si="75"/>
        <v>0.16666666666666666</v>
      </c>
      <c r="BM122" s="39">
        <f t="shared" si="76"/>
        <v>0</v>
      </c>
      <c r="BN122" s="39">
        <f t="shared" si="76"/>
        <v>0</v>
      </c>
      <c r="BO122" s="39">
        <f t="shared" si="76"/>
        <v>0</v>
      </c>
      <c r="BP122" s="39">
        <f t="shared" si="57"/>
        <v>0</v>
      </c>
      <c r="BQ122" s="39">
        <f t="shared" si="77"/>
        <v>0</v>
      </c>
      <c r="BR122" s="39">
        <f t="shared" si="78"/>
        <v>0</v>
      </c>
      <c r="BS122" s="39">
        <f t="shared" si="79"/>
        <v>0</v>
      </c>
      <c r="BT122" s="39">
        <f t="shared" si="80"/>
        <v>0</v>
      </c>
      <c r="BU122" s="39">
        <f t="shared" si="80"/>
        <v>0</v>
      </c>
      <c r="BV122" s="40"/>
      <c r="BW122" s="39">
        <v>6.6</v>
      </c>
      <c r="BX122" s="39">
        <f t="shared" si="107"/>
        <v>0.25606666666666666</v>
      </c>
      <c r="BY122" s="39">
        <f t="shared" si="100"/>
        <v>0.58323984453333333</v>
      </c>
      <c r="BZ122" s="39"/>
      <c r="CA122" s="39">
        <f t="shared" si="101"/>
        <v>0.58323984453333333</v>
      </c>
      <c r="CB122" s="39">
        <f t="shared" si="108"/>
        <v>0.34340000000000004</v>
      </c>
      <c r="CC122" s="39">
        <f t="shared" si="109"/>
        <v>1.2270833333333333</v>
      </c>
      <c r="CD122" s="39">
        <f t="shared" si="110"/>
        <v>3.1519330214232948</v>
      </c>
      <c r="CE122" s="39">
        <f t="shared" si="97"/>
        <v>1.4401373452606849</v>
      </c>
      <c r="CF122" s="39">
        <f t="shared" si="102"/>
        <v>6.8171296296296299E-2</v>
      </c>
      <c r="CG122" s="39">
        <f t="shared" si="111"/>
        <v>0.1075</v>
      </c>
      <c r="CH122" s="39">
        <f t="shared" si="83"/>
        <v>0</v>
      </c>
      <c r="CI122" s="39">
        <f t="shared" si="84"/>
        <v>0</v>
      </c>
      <c r="CJ122" s="39">
        <f t="shared" si="112"/>
        <v>0.27126696832579189</v>
      </c>
      <c r="CK122" s="39">
        <f t="shared" si="81"/>
        <v>3.1519330214232948</v>
      </c>
      <c r="CL122" s="39">
        <f t="shared" si="85"/>
        <v>0</v>
      </c>
      <c r="CM122" s="39">
        <f t="shared" si="103"/>
        <v>3.4726784285714283</v>
      </c>
      <c r="CN122" s="39">
        <f>BH122</f>
        <v>5.3609831029185866</v>
      </c>
      <c r="CO122" s="39">
        <f t="shared" si="82"/>
        <v>3.1519330214232948</v>
      </c>
      <c r="CP122" s="39">
        <f>1000*((AC122/13.5)/(4*162))/7.701</f>
        <v>7.42188304810443</v>
      </c>
      <c r="CQ122" s="39">
        <f t="shared" si="86"/>
        <v>2.7021684403600332</v>
      </c>
      <c r="CR122" s="39">
        <v>3.4726784285714283</v>
      </c>
      <c r="CS122" s="39">
        <f t="shared" si="99"/>
        <v>2.7021684403600332</v>
      </c>
      <c r="CT122" s="6"/>
      <c r="CU122" s="39">
        <f t="shared" si="104"/>
        <v>0.70838429246666312</v>
      </c>
    </row>
    <row r="123" spans="1:99">
      <c r="A123" s="59">
        <v>1615</v>
      </c>
      <c r="B123" s="6"/>
      <c r="C123" s="30">
        <v>784.6</v>
      </c>
      <c r="D123" s="30">
        <v>555.79999999999995</v>
      </c>
      <c r="E123" s="30">
        <v>592.79999999999995</v>
      </c>
      <c r="F123" s="6"/>
      <c r="G123" s="30">
        <v>15.92</v>
      </c>
      <c r="H123" s="6"/>
      <c r="I123" s="30">
        <v>52.82</v>
      </c>
      <c r="J123" s="6"/>
      <c r="K123" s="30">
        <v>0.57999999999999996</v>
      </c>
      <c r="L123" s="30">
        <v>58.57</v>
      </c>
      <c r="M123" s="6"/>
      <c r="N123" s="30">
        <v>185.2</v>
      </c>
      <c r="O123" s="6"/>
      <c r="P123" s="6"/>
      <c r="Q123" s="6"/>
      <c r="R123" s="30">
        <v>77.099999999999994</v>
      </c>
      <c r="S123" s="30">
        <v>1091</v>
      </c>
      <c r="T123" s="6"/>
      <c r="U123" s="6"/>
      <c r="V123" s="6"/>
      <c r="W123" s="6"/>
      <c r="X123" s="6"/>
      <c r="Y123" s="30">
        <v>65.14</v>
      </c>
      <c r="Z123" s="6"/>
      <c r="AA123" s="6"/>
      <c r="AB123" s="30">
        <v>124.9</v>
      </c>
      <c r="AC123" s="30">
        <v>619</v>
      </c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39">
        <f t="shared" si="60"/>
        <v>0.18526666666666666</v>
      </c>
      <c r="AP123" s="40"/>
      <c r="AQ123" s="39">
        <f t="shared" si="106"/>
        <v>0.26153333333333334</v>
      </c>
      <c r="AR123" s="39">
        <f t="shared" si="61"/>
        <v>0.31840000000000002</v>
      </c>
      <c r="AS123" s="39">
        <f t="shared" si="62"/>
        <v>0</v>
      </c>
      <c r="AT123" s="39">
        <f t="shared" si="63"/>
        <v>3.7161853167763041</v>
      </c>
      <c r="AU123" s="39">
        <f t="shared" si="64"/>
        <v>0</v>
      </c>
      <c r="AV123" s="39">
        <f t="shared" si="65"/>
        <v>0.26502262443438912</v>
      </c>
      <c r="AW123" s="39">
        <f t="shared" si="66"/>
        <v>185.2</v>
      </c>
      <c r="AX123" s="39">
        <f t="shared" si="67"/>
        <v>0</v>
      </c>
      <c r="AY123" s="39">
        <f t="shared" si="68"/>
        <v>0</v>
      </c>
      <c r="AZ123" s="39">
        <f t="shared" si="68"/>
        <v>0</v>
      </c>
      <c r="BA123" s="39">
        <f t="shared" si="68"/>
        <v>77.099999999999994</v>
      </c>
      <c r="BB123" s="39">
        <f t="shared" si="56"/>
        <v>1091</v>
      </c>
      <c r="BC123" s="39">
        <f t="shared" si="69"/>
        <v>0</v>
      </c>
      <c r="BD123" s="39">
        <f t="shared" si="70"/>
        <v>0</v>
      </c>
      <c r="BE123" s="39">
        <f t="shared" si="70"/>
        <v>0</v>
      </c>
      <c r="BF123" s="39">
        <f t="shared" si="70"/>
        <v>0</v>
      </c>
      <c r="BG123" s="39">
        <f t="shared" si="71"/>
        <v>0</v>
      </c>
      <c r="BH123" s="39">
        <f t="shared" si="90"/>
        <v>0</v>
      </c>
      <c r="BI123" s="39">
        <f t="shared" si="72"/>
        <v>0</v>
      </c>
      <c r="BJ123" s="39">
        <f t="shared" si="73"/>
        <v>0</v>
      </c>
      <c r="BK123" s="39">
        <f t="shared" si="74"/>
        <v>0.12490000000000001</v>
      </c>
      <c r="BL123" s="39">
        <f t="shared" si="75"/>
        <v>0.20633333333333334</v>
      </c>
      <c r="BM123" s="39">
        <f t="shared" si="76"/>
        <v>0</v>
      </c>
      <c r="BN123" s="39">
        <f t="shared" si="76"/>
        <v>0</v>
      </c>
      <c r="BO123" s="39">
        <f t="shared" si="76"/>
        <v>0</v>
      </c>
      <c r="BP123" s="39">
        <f t="shared" si="57"/>
        <v>0</v>
      </c>
      <c r="BQ123" s="39">
        <f t="shared" si="77"/>
        <v>0</v>
      </c>
      <c r="BR123" s="39">
        <f t="shared" si="78"/>
        <v>0</v>
      </c>
      <c r="BS123" s="39">
        <f t="shared" si="79"/>
        <v>0</v>
      </c>
      <c r="BT123" s="39">
        <f t="shared" si="80"/>
        <v>0</v>
      </c>
      <c r="BU123" s="39">
        <f t="shared" si="80"/>
        <v>0</v>
      </c>
      <c r="BV123" s="40"/>
      <c r="BW123" s="39">
        <v>6.6</v>
      </c>
      <c r="BX123" s="39">
        <f t="shared" si="107"/>
        <v>0.26153333333333334</v>
      </c>
      <c r="BY123" s="39">
        <f t="shared" si="100"/>
        <v>0.59004228026666672</v>
      </c>
      <c r="BZ123" s="39"/>
      <c r="CA123" s="39">
        <f t="shared" si="101"/>
        <v>0.59004228026666672</v>
      </c>
      <c r="CB123" s="39">
        <f t="shared" si="108"/>
        <v>0.31840000000000002</v>
      </c>
      <c r="CC123" s="39">
        <f t="shared" si="109"/>
        <v>0.77166666666666661</v>
      </c>
      <c r="CD123" s="39">
        <f t="shared" si="110"/>
        <v>3.7161853167763041</v>
      </c>
      <c r="CE123" s="39">
        <f t="shared" si="97"/>
        <v>1.4434467335321224</v>
      </c>
      <c r="CF123" s="39">
        <f t="shared" si="102"/>
        <v>4.2870370370370364E-2</v>
      </c>
      <c r="CG123" s="39">
        <f t="shared" si="111"/>
        <v>0.12490000000000001</v>
      </c>
      <c r="CH123" s="39">
        <f t="shared" si="83"/>
        <v>0</v>
      </c>
      <c r="CI123" s="39">
        <f t="shared" si="84"/>
        <v>0</v>
      </c>
      <c r="CJ123" s="39">
        <f t="shared" si="112"/>
        <v>0.26502262443438912</v>
      </c>
      <c r="CK123" s="39">
        <f t="shared" si="81"/>
        <v>3.7161853167763041</v>
      </c>
      <c r="CL123" s="39">
        <f t="shared" si="85"/>
        <v>0</v>
      </c>
      <c r="CM123" s="39">
        <f t="shared" si="103"/>
        <v>3.0826199999999999</v>
      </c>
      <c r="CN123" s="39">
        <v>5</v>
      </c>
      <c r="CO123" s="39">
        <f t="shared" si="82"/>
        <v>3.7161853167763041</v>
      </c>
      <c r="CP123" s="39">
        <f>1000*((AC123/13.5)/(4*162))/7.701</f>
        <v>9.1882912135532866</v>
      </c>
      <c r="CQ123" s="39">
        <f t="shared" si="86"/>
        <v>3.3452845291657223</v>
      </c>
      <c r="CR123" s="39">
        <v>3.0826199999999999</v>
      </c>
      <c r="CS123" s="39">
        <f t="shared" si="99"/>
        <v>3.3452845291657223</v>
      </c>
      <c r="CT123" s="6"/>
      <c r="CU123" s="39">
        <f t="shared" si="104"/>
        <v>0.688758432366392</v>
      </c>
    </row>
    <row r="124" spans="1:99">
      <c r="A124" s="59">
        <v>1616</v>
      </c>
      <c r="B124" s="6"/>
      <c r="C124" s="30">
        <v>998.3</v>
      </c>
      <c r="D124" s="6"/>
      <c r="E124" s="30">
        <v>558.5</v>
      </c>
      <c r="F124" s="6"/>
      <c r="G124" s="30">
        <v>22.18</v>
      </c>
      <c r="H124" s="6"/>
      <c r="I124" s="30">
        <v>40.83</v>
      </c>
      <c r="J124" s="6"/>
      <c r="K124" s="6"/>
      <c r="L124" s="30">
        <v>57.15</v>
      </c>
      <c r="M124" s="6"/>
      <c r="N124" s="6"/>
      <c r="O124" s="6"/>
      <c r="P124" s="6"/>
      <c r="Q124" s="6"/>
      <c r="R124" s="30">
        <v>131.1</v>
      </c>
      <c r="S124" s="30">
        <v>819</v>
      </c>
      <c r="T124" s="6"/>
      <c r="U124" s="6"/>
      <c r="V124" s="30">
        <v>2.2599999999999998</v>
      </c>
      <c r="W124" s="6"/>
      <c r="X124" s="6"/>
      <c r="Y124" s="30">
        <v>58.09</v>
      </c>
      <c r="Z124" s="6"/>
      <c r="AA124" s="6"/>
      <c r="AB124" s="30">
        <v>116.2</v>
      </c>
      <c r="AC124" s="30">
        <v>609</v>
      </c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39">
        <f t="shared" si="60"/>
        <v>0</v>
      </c>
      <c r="AP124" s="40"/>
      <c r="AQ124" s="39">
        <f t="shared" si="106"/>
        <v>0.33276666666666666</v>
      </c>
      <c r="AR124" s="39">
        <f t="shared" si="61"/>
        <v>0.44359999999999999</v>
      </c>
      <c r="AS124" s="39">
        <f t="shared" si="62"/>
        <v>0</v>
      </c>
      <c r="AT124" s="39">
        <f t="shared" si="63"/>
        <v>2.8726210996587751</v>
      </c>
      <c r="AU124" s="39">
        <f t="shared" si="64"/>
        <v>0</v>
      </c>
      <c r="AV124" s="39">
        <f t="shared" si="65"/>
        <v>0.25859728506787327</v>
      </c>
      <c r="AW124" s="39">
        <f t="shared" si="66"/>
        <v>0</v>
      </c>
      <c r="AX124" s="39">
        <f t="shared" si="67"/>
        <v>0</v>
      </c>
      <c r="AY124" s="39">
        <f t="shared" si="68"/>
        <v>0</v>
      </c>
      <c r="AZ124" s="39">
        <f t="shared" si="68"/>
        <v>0</v>
      </c>
      <c r="BA124" s="39">
        <f t="shared" si="68"/>
        <v>131.1</v>
      </c>
      <c r="BB124" s="39">
        <f t="shared" si="56"/>
        <v>819</v>
      </c>
      <c r="BC124" s="39">
        <f t="shared" si="69"/>
        <v>0</v>
      </c>
      <c r="BD124" s="39">
        <f t="shared" si="70"/>
        <v>0</v>
      </c>
      <c r="BE124" s="39">
        <f t="shared" si="70"/>
        <v>5.2073732718894004</v>
      </c>
      <c r="BF124" s="39">
        <f t="shared" si="70"/>
        <v>0</v>
      </c>
      <c r="BG124" s="39">
        <f t="shared" si="71"/>
        <v>0</v>
      </c>
      <c r="BH124" s="39">
        <f t="shared" si="90"/>
        <v>0</v>
      </c>
      <c r="BI124" s="39">
        <f t="shared" si="72"/>
        <v>0</v>
      </c>
      <c r="BJ124" s="39">
        <f t="shared" si="73"/>
        <v>0</v>
      </c>
      <c r="BK124" s="39">
        <f t="shared" si="74"/>
        <v>0.1162</v>
      </c>
      <c r="BL124" s="39">
        <f t="shared" si="75"/>
        <v>0.20300000000000001</v>
      </c>
      <c r="BM124" s="39">
        <f t="shared" si="76"/>
        <v>0</v>
      </c>
      <c r="BN124" s="39">
        <f t="shared" si="76"/>
        <v>0</v>
      </c>
      <c r="BO124" s="39">
        <f t="shared" si="76"/>
        <v>0</v>
      </c>
      <c r="BP124" s="39">
        <f t="shared" si="57"/>
        <v>0</v>
      </c>
      <c r="BQ124" s="39">
        <f t="shared" si="77"/>
        <v>0</v>
      </c>
      <c r="BR124" s="39">
        <f t="shared" si="78"/>
        <v>0</v>
      </c>
      <c r="BS124" s="39">
        <f t="shared" si="79"/>
        <v>0</v>
      </c>
      <c r="BT124" s="39">
        <f t="shared" si="80"/>
        <v>0</v>
      </c>
      <c r="BU124" s="39">
        <f t="shared" si="80"/>
        <v>0</v>
      </c>
      <c r="BV124" s="40"/>
      <c r="BW124" s="39">
        <v>7.33</v>
      </c>
      <c r="BX124" s="39">
        <f t="shared" si="107"/>
        <v>0.33276666666666666</v>
      </c>
      <c r="BY124" s="39">
        <f t="shared" si="100"/>
        <v>0.69968562613333329</v>
      </c>
      <c r="BZ124" s="39"/>
      <c r="CA124" s="39">
        <f t="shared" si="101"/>
        <v>0.69968562613333329</v>
      </c>
      <c r="CB124" s="39">
        <f t="shared" si="108"/>
        <v>0.44359999999999999</v>
      </c>
      <c r="CC124" s="39">
        <v>0.9</v>
      </c>
      <c r="CD124" s="39">
        <f t="shared" si="110"/>
        <v>2.8726210996587751</v>
      </c>
      <c r="CE124" s="39">
        <f t="shared" si="97"/>
        <v>1.4467561218035601</v>
      </c>
      <c r="CF124" s="39">
        <f t="shared" si="102"/>
        <v>0.05</v>
      </c>
      <c r="CG124" s="39">
        <f t="shared" si="111"/>
        <v>0.1162</v>
      </c>
      <c r="CH124" s="39">
        <f t="shared" si="83"/>
        <v>0</v>
      </c>
      <c r="CI124" s="39">
        <f t="shared" si="84"/>
        <v>0</v>
      </c>
      <c r="CJ124" s="39">
        <f t="shared" si="112"/>
        <v>0.25859728506787327</v>
      </c>
      <c r="CK124" s="39">
        <f t="shared" si="81"/>
        <v>2.8726210996587751</v>
      </c>
      <c r="CL124" s="39">
        <f t="shared" si="85"/>
        <v>0</v>
      </c>
      <c r="CM124" s="39">
        <f t="shared" si="103"/>
        <v>3.2870005357142857</v>
      </c>
      <c r="CN124" s="39">
        <v>5</v>
      </c>
      <c r="CO124" s="39">
        <f t="shared" si="82"/>
        <v>2.8726210996587751</v>
      </c>
      <c r="CP124" s="39">
        <f>1000*((AC124/13.5)/(4*162))/7.701</f>
        <v>9.0398535525911985</v>
      </c>
      <c r="CQ124" s="39">
        <f t="shared" si="86"/>
        <v>3.2912411603585219</v>
      </c>
      <c r="CR124" s="39">
        <v>3.2870005357142857</v>
      </c>
      <c r="CS124" s="39">
        <f t="shared" si="99"/>
        <v>3.2912411603585219</v>
      </c>
      <c r="CT124" s="6"/>
      <c r="CU124" s="39">
        <f t="shared" si="104"/>
        <v>0.73937153716994874</v>
      </c>
    </row>
    <row r="125" spans="1:99">
      <c r="A125" s="59">
        <v>1617</v>
      </c>
      <c r="B125" s="6"/>
      <c r="C125" s="30">
        <v>1136.3</v>
      </c>
      <c r="D125" s="30">
        <v>701.8</v>
      </c>
      <c r="E125" s="30">
        <v>556.9</v>
      </c>
      <c r="F125" s="6"/>
      <c r="G125" s="6"/>
      <c r="H125" s="6"/>
      <c r="I125" s="30">
        <v>49.8</v>
      </c>
      <c r="J125" s="6"/>
      <c r="K125" s="6"/>
      <c r="L125" s="6"/>
      <c r="M125" s="6"/>
      <c r="N125" s="6"/>
      <c r="O125" s="6"/>
      <c r="P125" s="6"/>
      <c r="Q125" s="6"/>
      <c r="R125" s="6"/>
      <c r="S125" s="30">
        <v>909</v>
      </c>
      <c r="T125" s="6"/>
      <c r="U125" s="6"/>
      <c r="V125" s="30">
        <v>1.1100000000000001</v>
      </c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39">
        <f t="shared" si="60"/>
        <v>0.23393333333333333</v>
      </c>
      <c r="AP125" s="40"/>
      <c r="AQ125" s="39">
        <f t="shared" si="106"/>
        <v>0.37876666666666664</v>
      </c>
      <c r="AR125" s="39">
        <f t="shared" si="61"/>
        <v>0</v>
      </c>
      <c r="AS125" s="39">
        <f t="shared" si="62"/>
        <v>0</v>
      </c>
      <c r="AT125" s="39">
        <f t="shared" si="63"/>
        <v>3.5037112604214302</v>
      </c>
      <c r="AU125" s="39">
        <f t="shared" si="64"/>
        <v>0</v>
      </c>
      <c r="AV125" s="39">
        <f t="shared" si="65"/>
        <v>0</v>
      </c>
      <c r="AW125" s="39">
        <f t="shared" si="66"/>
        <v>0</v>
      </c>
      <c r="AX125" s="39">
        <f t="shared" si="67"/>
        <v>0</v>
      </c>
      <c r="AY125" s="39">
        <f t="shared" si="68"/>
        <v>0</v>
      </c>
      <c r="AZ125" s="39">
        <f t="shared" si="68"/>
        <v>0</v>
      </c>
      <c r="BA125" s="39">
        <f t="shared" si="68"/>
        <v>0</v>
      </c>
      <c r="BB125" s="39">
        <f t="shared" si="56"/>
        <v>909</v>
      </c>
      <c r="BC125" s="39">
        <f t="shared" si="69"/>
        <v>0</v>
      </c>
      <c r="BD125" s="39">
        <f t="shared" si="70"/>
        <v>0</v>
      </c>
      <c r="BE125" s="39">
        <f t="shared" si="70"/>
        <v>2.5576036866359448</v>
      </c>
      <c r="BF125" s="39">
        <f t="shared" si="70"/>
        <v>0</v>
      </c>
      <c r="BG125" s="39">
        <f t="shared" si="71"/>
        <v>0</v>
      </c>
      <c r="BH125" s="39">
        <f t="shared" si="90"/>
        <v>0</v>
      </c>
      <c r="BI125" s="39">
        <f t="shared" si="72"/>
        <v>0</v>
      </c>
      <c r="BJ125" s="39">
        <f t="shared" si="73"/>
        <v>0</v>
      </c>
      <c r="BK125" s="39">
        <f t="shared" si="74"/>
        <v>0</v>
      </c>
      <c r="BL125" s="39">
        <f t="shared" si="75"/>
        <v>0</v>
      </c>
      <c r="BM125" s="39">
        <f t="shared" si="76"/>
        <v>0</v>
      </c>
      <c r="BN125" s="39">
        <f t="shared" si="76"/>
        <v>0</v>
      </c>
      <c r="BO125" s="39">
        <f t="shared" si="76"/>
        <v>0</v>
      </c>
      <c r="BP125" s="39">
        <f t="shared" si="57"/>
        <v>0</v>
      </c>
      <c r="BQ125" s="39">
        <f t="shared" si="77"/>
        <v>0</v>
      </c>
      <c r="BR125" s="39">
        <f t="shared" si="78"/>
        <v>0</v>
      </c>
      <c r="BS125" s="39">
        <f t="shared" si="79"/>
        <v>0</v>
      </c>
      <c r="BT125" s="39">
        <f t="shared" si="80"/>
        <v>0</v>
      </c>
      <c r="BU125" s="39">
        <f t="shared" si="80"/>
        <v>0</v>
      </c>
      <c r="BV125" s="40"/>
      <c r="BW125" s="39">
        <v>6.6</v>
      </c>
      <c r="BX125" s="39">
        <f t="shared" si="107"/>
        <v>0.37876666666666664</v>
      </c>
      <c r="BY125" s="39">
        <f t="shared" si="100"/>
        <v>0.73592134413333332</v>
      </c>
      <c r="BZ125" s="39"/>
      <c r="CA125" s="39">
        <f t="shared" si="101"/>
        <v>0.73592134413333332</v>
      </c>
      <c r="CB125" s="39">
        <v>0.39</v>
      </c>
      <c r="CC125" s="39">
        <v>0.9</v>
      </c>
      <c r="CD125" s="39">
        <f t="shared" si="110"/>
        <v>3.5037112604214302</v>
      </c>
      <c r="CE125" s="39">
        <f t="shared" si="97"/>
        <v>1.4500655100749977</v>
      </c>
      <c r="CF125" s="39">
        <f t="shared" si="102"/>
        <v>0.05</v>
      </c>
      <c r="CG125" s="39">
        <v>0.12</v>
      </c>
      <c r="CH125" s="39">
        <f t="shared" si="83"/>
        <v>0</v>
      </c>
      <c r="CI125" s="39">
        <f t="shared" si="84"/>
        <v>0</v>
      </c>
      <c r="CJ125" s="39">
        <v>0.2</v>
      </c>
      <c r="CK125" s="39">
        <f t="shared" si="81"/>
        <v>3.5037112604214302</v>
      </c>
      <c r="CL125" s="39">
        <f t="shared" si="85"/>
        <v>0</v>
      </c>
      <c r="CM125" s="39">
        <f t="shared" si="103"/>
        <v>3.2468539642857142</v>
      </c>
      <c r="CN125" s="39">
        <v>5</v>
      </c>
      <c r="CO125" s="39">
        <f t="shared" si="82"/>
        <v>3.5037112604214302</v>
      </c>
      <c r="CP125" s="39">
        <v>9.1999999999999993</v>
      </c>
      <c r="CQ125" s="39">
        <f t="shared" si="86"/>
        <v>3.3495474787441721</v>
      </c>
      <c r="CR125" s="39">
        <v>3.2468539642857142</v>
      </c>
      <c r="CS125" s="39">
        <f t="shared" si="99"/>
        <v>3.3495474787441721</v>
      </c>
      <c r="CT125" s="6"/>
      <c r="CU125" s="39">
        <f t="shared" si="104"/>
        <v>0.73892405449375709</v>
      </c>
    </row>
    <row r="126" spans="1:99">
      <c r="A126" s="59">
        <v>1618</v>
      </c>
      <c r="B126" s="6"/>
      <c r="C126" s="30">
        <v>821.4</v>
      </c>
      <c r="D126" s="30">
        <v>783.4</v>
      </c>
      <c r="E126" s="30">
        <v>403.6</v>
      </c>
      <c r="F126" s="6"/>
      <c r="G126" s="30">
        <v>16.86</v>
      </c>
      <c r="H126" s="6"/>
      <c r="I126" s="30">
        <v>42.09</v>
      </c>
      <c r="J126" s="6"/>
      <c r="K126" s="30">
        <v>0.54</v>
      </c>
      <c r="L126" s="6"/>
      <c r="M126" s="6"/>
      <c r="N126" s="30">
        <v>282.2</v>
      </c>
      <c r="O126" s="6"/>
      <c r="P126" s="6"/>
      <c r="Q126" s="30">
        <v>32</v>
      </c>
      <c r="R126" s="6"/>
      <c r="S126" s="30">
        <v>1093</v>
      </c>
      <c r="T126" s="6"/>
      <c r="U126" s="6"/>
      <c r="V126" s="6"/>
      <c r="W126" s="6"/>
      <c r="X126" s="6"/>
      <c r="Y126" s="30">
        <v>51.68</v>
      </c>
      <c r="Z126" s="6"/>
      <c r="AA126" s="6"/>
      <c r="AB126" s="30">
        <v>130.6</v>
      </c>
      <c r="AC126" s="30">
        <v>635</v>
      </c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39">
        <f t="shared" si="60"/>
        <v>0.26113333333333333</v>
      </c>
      <c r="AP126" s="40"/>
      <c r="AQ126" s="39">
        <f t="shared" si="106"/>
        <v>0.27379999999999999</v>
      </c>
      <c r="AR126" s="39">
        <f t="shared" si="61"/>
        <v>0.3372</v>
      </c>
      <c r="AS126" s="39">
        <f t="shared" si="62"/>
        <v>0</v>
      </c>
      <c r="AT126" s="39">
        <f t="shared" si="63"/>
        <v>2.9612692158863054</v>
      </c>
      <c r="AU126" s="39">
        <f t="shared" si="64"/>
        <v>0</v>
      </c>
      <c r="AV126" s="39">
        <f t="shared" si="65"/>
        <v>0</v>
      </c>
      <c r="AW126" s="39">
        <f t="shared" si="66"/>
        <v>282.2</v>
      </c>
      <c r="AX126" s="39">
        <f t="shared" si="67"/>
        <v>0</v>
      </c>
      <c r="AY126" s="39">
        <f t="shared" si="68"/>
        <v>0</v>
      </c>
      <c r="AZ126" s="39">
        <f t="shared" si="68"/>
        <v>32</v>
      </c>
      <c r="BA126" s="39">
        <f t="shared" si="68"/>
        <v>0</v>
      </c>
      <c r="BB126" s="39">
        <f t="shared" si="56"/>
        <v>1093</v>
      </c>
      <c r="BC126" s="39">
        <f t="shared" si="69"/>
        <v>0</v>
      </c>
      <c r="BD126" s="39">
        <f t="shared" si="70"/>
        <v>0</v>
      </c>
      <c r="BE126" s="39">
        <f t="shared" si="70"/>
        <v>0</v>
      </c>
      <c r="BF126" s="39">
        <f t="shared" si="70"/>
        <v>0</v>
      </c>
      <c r="BG126" s="39">
        <f t="shared" si="71"/>
        <v>0</v>
      </c>
      <c r="BH126" s="39">
        <f t="shared" si="90"/>
        <v>4.9855990783410133</v>
      </c>
      <c r="BI126" s="39">
        <f t="shared" si="72"/>
        <v>0</v>
      </c>
      <c r="BJ126" s="39">
        <f t="shared" si="73"/>
        <v>0</v>
      </c>
      <c r="BK126" s="39">
        <f t="shared" si="74"/>
        <v>0.13059999999999999</v>
      </c>
      <c r="BL126" s="39">
        <f t="shared" si="75"/>
        <v>0.21166666666666667</v>
      </c>
      <c r="BM126" s="39">
        <f t="shared" si="76"/>
        <v>0</v>
      </c>
      <c r="BN126" s="39">
        <f t="shared" si="76"/>
        <v>0</v>
      </c>
      <c r="BO126" s="39">
        <f t="shared" si="76"/>
        <v>0</v>
      </c>
      <c r="BP126" s="39">
        <f t="shared" si="57"/>
        <v>0</v>
      </c>
      <c r="BQ126" s="39">
        <f t="shared" si="77"/>
        <v>0</v>
      </c>
      <c r="BR126" s="39">
        <f t="shared" si="78"/>
        <v>0</v>
      </c>
      <c r="BS126" s="39">
        <f t="shared" si="79"/>
        <v>0</v>
      </c>
      <c r="BT126" s="39">
        <f t="shared" si="80"/>
        <v>0</v>
      </c>
      <c r="BU126" s="39">
        <f t="shared" si="80"/>
        <v>0</v>
      </c>
      <c r="BV126" s="40"/>
      <c r="BW126" s="39">
        <v>6.6</v>
      </c>
      <c r="BX126" s="39">
        <f t="shared" si="107"/>
        <v>0.27379999999999999</v>
      </c>
      <c r="BY126" s="39">
        <f t="shared" si="100"/>
        <v>0.60530628240000006</v>
      </c>
      <c r="BZ126" s="39"/>
      <c r="CA126" s="39">
        <f t="shared" si="101"/>
        <v>0.60530628240000006</v>
      </c>
      <c r="CB126" s="39">
        <f t="shared" ref="CB126:CB189" si="113">AR126</f>
        <v>0.3372</v>
      </c>
      <c r="CC126" s="39">
        <f t="shared" ref="CC126:CC150" si="114">AW126/240</f>
        <v>1.1758333333333333</v>
      </c>
      <c r="CD126" s="39">
        <f t="shared" si="110"/>
        <v>2.9612692158863054</v>
      </c>
      <c r="CE126" s="39">
        <f t="shared" si="97"/>
        <v>1.4533748983464354</v>
      </c>
      <c r="CF126" s="39">
        <f t="shared" si="102"/>
        <v>6.5324074074074076E-2</v>
      </c>
      <c r="CG126" s="39">
        <f t="shared" ref="CG126:CG174" si="115">BK126</f>
        <v>0.13059999999999999</v>
      </c>
      <c r="CH126" s="39">
        <f t="shared" si="83"/>
        <v>0</v>
      </c>
      <c r="CI126" s="39">
        <f t="shared" si="84"/>
        <v>0</v>
      </c>
      <c r="CJ126" s="39">
        <v>0.2</v>
      </c>
      <c r="CK126" s="39">
        <f t="shared" si="81"/>
        <v>2.9612692158863054</v>
      </c>
      <c r="CL126" s="39">
        <f t="shared" si="85"/>
        <v>0</v>
      </c>
      <c r="CM126" s="39">
        <f t="shared" si="103"/>
        <v>3.2468539642857142</v>
      </c>
      <c r="CN126" s="39">
        <f>BH126</f>
        <v>4.9855990783410133</v>
      </c>
      <c r="CO126" s="39">
        <f t="shared" si="82"/>
        <v>2.9612692158863054</v>
      </c>
      <c r="CP126" s="39">
        <f>1000*((AC126/13.5)/(4*162))/7.701</f>
        <v>9.4257914710926265</v>
      </c>
      <c r="CQ126" s="39">
        <f t="shared" si="86"/>
        <v>3.4317539192572428</v>
      </c>
      <c r="CR126" s="39">
        <v>3.2468539642857142</v>
      </c>
      <c r="CS126" s="39">
        <f t="shared" si="99"/>
        <v>3.4317539192572428</v>
      </c>
      <c r="CT126" s="6"/>
      <c r="CU126" s="39">
        <f t="shared" si="104"/>
        <v>0.68156156732556417</v>
      </c>
    </row>
    <row r="127" spans="1:99">
      <c r="A127" s="59">
        <v>1619</v>
      </c>
      <c r="B127" s="6"/>
      <c r="C127" s="30">
        <v>675.2</v>
      </c>
      <c r="D127" s="30">
        <v>689.6</v>
      </c>
      <c r="E127" s="30">
        <v>402.9</v>
      </c>
      <c r="F127" s="6"/>
      <c r="G127" s="30">
        <v>14.85</v>
      </c>
      <c r="H127" s="6"/>
      <c r="I127" s="30">
        <v>49.43</v>
      </c>
      <c r="J127" s="6"/>
      <c r="K127" s="30">
        <v>0.49</v>
      </c>
      <c r="L127" s="6"/>
      <c r="M127" s="6"/>
      <c r="N127" s="30">
        <v>352.7</v>
      </c>
      <c r="O127" s="6"/>
      <c r="P127" s="6"/>
      <c r="Q127" s="6"/>
      <c r="R127" s="6"/>
      <c r="S127" s="30">
        <v>787</v>
      </c>
      <c r="T127" s="6"/>
      <c r="U127" s="6"/>
      <c r="V127" s="6"/>
      <c r="W127" s="6"/>
      <c r="X127" s="6"/>
      <c r="Y127" s="30">
        <v>58.9</v>
      </c>
      <c r="Z127" s="6"/>
      <c r="AA127" s="6"/>
      <c r="AB127" s="30">
        <v>118.8</v>
      </c>
      <c r="AC127" s="30">
        <v>663</v>
      </c>
      <c r="AD127" s="30">
        <v>56.92</v>
      </c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39">
        <f t="shared" si="60"/>
        <v>0.22986666666666666</v>
      </c>
      <c r="AP127" s="40"/>
      <c r="AQ127" s="39">
        <f t="shared" si="106"/>
        <v>0.22506666666666669</v>
      </c>
      <c r="AR127" s="39">
        <f t="shared" si="61"/>
        <v>0.29699999999999999</v>
      </c>
      <c r="AS127" s="39">
        <f t="shared" si="62"/>
        <v>0</v>
      </c>
      <c r="AT127" s="39">
        <f t="shared" si="63"/>
        <v>3.4776796707355682</v>
      </c>
      <c r="AU127" s="39">
        <f t="shared" si="64"/>
        <v>0</v>
      </c>
      <c r="AV127" s="39">
        <f t="shared" si="65"/>
        <v>0</v>
      </c>
      <c r="AW127" s="39">
        <f t="shared" si="66"/>
        <v>352.7</v>
      </c>
      <c r="AX127" s="39">
        <f t="shared" si="67"/>
        <v>0</v>
      </c>
      <c r="AY127" s="39">
        <f t="shared" si="68"/>
        <v>0</v>
      </c>
      <c r="AZ127" s="39">
        <f t="shared" si="68"/>
        <v>0</v>
      </c>
      <c r="BA127" s="39">
        <f t="shared" si="68"/>
        <v>0</v>
      </c>
      <c r="BB127" s="39">
        <f t="shared" si="56"/>
        <v>787</v>
      </c>
      <c r="BC127" s="39">
        <f t="shared" si="69"/>
        <v>0</v>
      </c>
      <c r="BD127" s="39">
        <f t="shared" si="70"/>
        <v>0</v>
      </c>
      <c r="BE127" s="39">
        <f t="shared" si="70"/>
        <v>0</v>
      </c>
      <c r="BF127" s="39">
        <f t="shared" si="70"/>
        <v>0</v>
      </c>
      <c r="BG127" s="39">
        <f t="shared" si="71"/>
        <v>0</v>
      </c>
      <c r="BH127" s="39">
        <f t="shared" si="90"/>
        <v>0</v>
      </c>
      <c r="BI127" s="39">
        <f t="shared" si="72"/>
        <v>0</v>
      </c>
      <c r="BJ127" s="39">
        <f t="shared" si="73"/>
        <v>0</v>
      </c>
      <c r="BK127" s="39">
        <f t="shared" si="74"/>
        <v>0.1188</v>
      </c>
      <c r="BL127" s="39">
        <f t="shared" si="75"/>
        <v>0.221</v>
      </c>
      <c r="BM127" s="39">
        <f t="shared" si="76"/>
        <v>8.7839506172839504E-2</v>
      </c>
      <c r="BN127" s="39">
        <f t="shared" si="76"/>
        <v>0</v>
      </c>
      <c r="BO127" s="39">
        <f t="shared" si="76"/>
        <v>0</v>
      </c>
      <c r="BP127" s="39">
        <f t="shared" si="57"/>
        <v>0</v>
      </c>
      <c r="BQ127" s="39">
        <f t="shared" si="77"/>
        <v>0</v>
      </c>
      <c r="BR127" s="39">
        <f t="shared" si="78"/>
        <v>0</v>
      </c>
      <c r="BS127" s="39">
        <f t="shared" si="79"/>
        <v>0</v>
      </c>
      <c r="BT127" s="39">
        <f t="shared" si="80"/>
        <v>0</v>
      </c>
      <c r="BU127" s="39">
        <f t="shared" si="80"/>
        <v>0</v>
      </c>
      <c r="BV127" s="40"/>
      <c r="BW127" s="39">
        <v>5.57</v>
      </c>
      <c r="BX127" s="39">
        <f t="shared" si="107"/>
        <v>0.22506666666666669</v>
      </c>
      <c r="BY127" s="39">
        <f t="shared" si="100"/>
        <v>0.51502886653333335</v>
      </c>
      <c r="BZ127" s="39"/>
      <c r="CA127" s="39">
        <f t="shared" si="101"/>
        <v>0.51502886653333335</v>
      </c>
      <c r="CB127" s="39">
        <f t="shared" si="113"/>
        <v>0.29699999999999999</v>
      </c>
      <c r="CC127" s="39">
        <f t="shared" si="114"/>
        <v>1.4695833333333332</v>
      </c>
      <c r="CD127" s="39">
        <f t="shared" si="110"/>
        <v>3.4776796707355682</v>
      </c>
      <c r="CE127" s="39">
        <f t="shared" si="97"/>
        <v>1.4566842866178731</v>
      </c>
      <c r="CF127" s="39">
        <f t="shared" si="102"/>
        <v>8.1643518518518518E-2</v>
      </c>
      <c r="CG127" s="39">
        <f t="shared" si="115"/>
        <v>0.1188</v>
      </c>
      <c r="CH127" s="39">
        <f t="shared" si="83"/>
        <v>0</v>
      </c>
      <c r="CI127" s="39">
        <f t="shared" si="84"/>
        <v>0</v>
      </c>
      <c r="CJ127" s="39">
        <v>0.2</v>
      </c>
      <c r="CK127" s="39">
        <f t="shared" si="81"/>
        <v>3.4776796707355682</v>
      </c>
      <c r="CL127" s="39">
        <f t="shared" si="85"/>
        <v>0</v>
      </c>
      <c r="CM127" s="39">
        <f t="shared" si="103"/>
        <v>2.8805164999999997</v>
      </c>
      <c r="CN127" s="39">
        <v>5.3</v>
      </c>
      <c r="CO127" s="39">
        <f t="shared" si="82"/>
        <v>3.4776796707355682</v>
      </c>
      <c r="CP127" s="39">
        <f t="shared" ref="CP127:CP190" si="116">1000*BM127/7.701</f>
        <v>11.406246743648813</v>
      </c>
      <c r="CQ127" s="39">
        <f t="shared" si="86"/>
        <v>4.1528005458829149</v>
      </c>
      <c r="CR127" s="39">
        <v>2.8805164999999997</v>
      </c>
      <c r="CS127" s="39">
        <f t="shared" si="99"/>
        <v>4.1528005458829149</v>
      </c>
      <c r="CT127" s="6"/>
      <c r="CU127" s="39">
        <f t="shared" si="104"/>
        <v>0.67660635098199562</v>
      </c>
    </row>
    <row r="128" spans="1:99">
      <c r="A128" s="59">
        <v>1620</v>
      </c>
      <c r="B128" s="6"/>
      <c r="C128" s="30">
        <v>645.79999999999995</v>
      </c>
      <c r="D128" s="30">
        <v>571.29999999999995</v>
      </c>
      <c r="E128" s="30">
        <v>349.7</v>
      </c>
      <c r="F128" s="6"/>
      <c r="G128" s="30">
        <v>12.5</v>
      </c>
      <c r="H128" s="6"/>
      <c r="I128" s="30">
        <v>48.95</v>
      </c>
      <c r="J128" s="6"/>
      <c r="K128" s="30">
        <v>0.46</v>
      </c>
      <c r="L128" s="6"/>
      <c r="M128" s="6"/>
      <c r="N128" s="30">
        <v>329.1</v>
      </c>
      <c r="O128" s="6"/>
      <c r="P128" s="6"/>
      <c r="Q128" s="6"/>
      <c r="R128" s="30">
        <v>149</v>
      </c>
      <c r="S128" s="30">
        <v>419</v>
      </c>
      <c r="T128" s="30">
        <v>38.090000000000003</v>
      </c>
      <c r="U128" s="6"/>
      <c r="V128" s="6"/>
      <c r="W128" s="6"/>
      <c r="X128" s="6"/>
      <c r="Y128" s="30">
        <v>57.96</v>
      </c>
      <c r="Z128" s="6"/>
      <c r="AA128" s="6"/>
      <c r="AB128" s="30">
        <v>104.6</v>
      </c>
      <c r="AC128" s="30">
        <v>576</v>
      </c>
      <c r="AD128" s="30">
        <v>46.7</v>
      </c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39">
        <f t="shared" si="60"/>
        <v>0.19043333333333332</v>
      </c>
      <c r="AP128" s="40"/>
      <c r="AQ128" s="39">
        <f t="shared" si="106"/>
        <v>0.21526666666666666</v>
      </c>
      <c r="AR128" s="39">
        <f t="shared" si="61"/>
        <v>0.25</v>
      </c>
      <c r="AS128" s="39">
        <f t="shared" si="62"/>
        <v>0</v>
      </c>
      <c r="AT128" s="39">
        <f t="shared" si="63"/>
        <v>3.4439089597917474</v>
      </c>
      <c r="AU128" s="39">
        <f t="shared" si="64"/>
        <v>0</v>
      </c>
      <c r="AV128" s="39">
        <f t="shared" si="65"/>
        <v>0</v>
      </c>
      <c r="AW128" s="39">
        <f t="shared" si="66"/>
        <v>329.1</v>
      </c>
      <c r="AX128" s="39">
        <f t="shared" si="67"/>
        <v>0</v>
      </c>
      <c r="AY128" s="39">
        <f t="shared" si="68"/>
        <v>0</v>
      </c>
      <c r="AZ128" s="39">
        <f t="shared" si="68"/>
        <v>0</v>
      </c>
      <c r="BA128" s="39">
        <f t="shared" si="68"/>
        <v>149</v>
      </c>
      <c r="BB128" s="39">
        <f t="shared" si="56"/>
        <v>419</v>
      </c>
      <c r="BC128" s="39">
        <f t="shared" si="69"/>
        <v>76.180000000000007</v>
      </c>
      <c r="BD128" s="39">
        <f t="shared" si="70"/>
        <v>0</v>
      </c>
      <c r="BE128" s="39">
        <f t="shared" si="70"/>
        <v>0</v>
      </c>
      <c r="BF128" s="39">
        <f t="shared" si="70"/>
        <v>0</v>
      </c>
      <c r="BG128" s="39">
        <f t="shared" si="71"/>
        <v>0</v>
      </c>
      <c r="BH128" s="39">
        <f t="shared" si="90"/>
        <v>5.6931643625192008</v>
      </c>
      <c r="BI128" s="39">
        <f t="shared" si="72"/>
        <v>0</v>
      </c>
      <c r="BJ128" s="39">
        <f t="shared" si="73"/>
        <v>0</v>
      </c>
      <c r="BK128" s="39">
        <f t="shared" si="74"/>
        <v>0.1046</v>
      </c>
      <c r="BL128" s="39">
        <f t="shared" si="75"/>
        <v>0.192</v>
      </c>
      <c r="BM128" s="39">
        <f t="shared" si="76"/>
        <v>7.206790123456791E-2</v>
      </c>
      <c r="BN128" s="39">
        <f t="shared" si="76"/>
        <v>0</v>
      </c>
      <c r="BO128" s="39">
        <f t="shared" si="76"/>
        <v>0</v>
      </c>
      <c r="BP128" s="39">
        <f t="shared" si="57"/>
        <v>0</v>
      </c>
      <c r="BQ128" s="39">
        <f t="shared" si="77"/>
        <v>0</v>
      </c>
      <c r="BR128" s="39">
        <f t="shared" si="78"/>
        <v>0</v>
      </c>
      <c r="BS128" s="39">
        <f t="shared" si="79"/>
        <v>0</v>
      </c>
      <c r="BT128" s="39">
        <f t="shared" si="80"/>
        <v>0</v>
      </c>
      <c r="BU128" s="39">
        <f t="shared" si="80"/>
        <v>0</v>
      </c>
      <c r="BV128" s="40"/>
      <c r="BW128" s="39">
        <v>4.1399999999999997</v>
      </c>
      <c r="BX128" s="39">
        <f t="shared" si="107"/>
        <v>0.21526666666666666</v>
      </c>
      <c r="BY128" s="39">
        <f t="shared" si="100"/>
        <v>0.46168886613333332</v>
      </c>
      <c r="BZ128" s="39"/>
      <c r="CA128" s="39">
        <f t="shared" si="101"/>
        <v>0.46168886613333332</v>
      </c>
      <c r="CB128" s="39">
        <f t="shared" si="113"/>
        <v>0.25</v>
      </c>
      <c r="CC128" s="39">
        <f t="shared" si="114"/>
        <v>1.3712500000000001</v>
      </c>
      <c r="CD128" s="39">
        <f t="shared" si="110"/>
        <v>3.4439089597917474</v>
      </c>
      <c r="CE128" s="39">
        <f t="shared" si="97"/>
        <v>1.4599936748893105</v>
      </c>
      <c r="CF128" s="39">
        <f t="shared" si="102"/>
        <v>7.6180555555555557E-2</v>
      </c>
      <c r="CG128" s="39">
        <f t="shared" si="115"/>
        <v>0.1046</v>
      </c>
      <c r="CH128" s="39">
        <f t="shared" si="83"/>
        <v>0</v>
      </c>
      <c r="CI128" s="39">
        <f t="shared" si="84"/>
        <v>0</v>
      </c>
      <c r="CJ128" s="39">
        <v>0.2</v>
      </c>
      <c r="CK128" s="39">
        <f t="shared" si="81"/>
        <v>3.4439089597917474</v>
      </c>
      <c r="CL128" s="39">
        <f t="shared" si="85"/>
        <v>0</v>
      </c>
      <c r="CM128" s="39">
        <f t="shared" si="103"/>
        <v>2.4539591785714281</v>
      </c>
      <c r="CN128" s="39">
        <f t="shared" ref="CN128:CN134" si="117">BH128</f>
        <v>5.6931643625192008</v>
      </c>
      <c r="CO128" s="39">
        <f t="shared" si="82"/>
        <v>3.4439089597917474</v>
      </c>
      <c r="CP128" s="39">
        <f t="shared" si="116"/>
        <v>9.3582523353548783</v>
      </c>
      <c r="CQ128" s="39">
        <f t="shared" si="86"/>
        <v>3.4071641864499673</v>
      </c>
      <c r="CR128" s="39">
        <v>2.4539591785714281</v>
      </c>
      <c r="CS128" s="39">
        <f t="shared" si="99"/>
        <v>3.4071641864499673</v>
      </c>
      <c r="CT128" s="6"/>
      <c r="CU128" s="39">
        <f t="shared" si="104"/>
        <v>0.62800323786040069</v>
      </c>
    </row>
    <row r="129" spans="1:99">
      <c r="A129" s="59">
        <v>1621</v>
      </c>
      <c r="B129" s="6"/>
      <c r="C129" s="30">
        <v>618.20000000000005</v>
      </c>
      <c r="D129" s="30">
        <v>520.5</v>
      </c>
      <c r="E129" s="30">
        <v>353.6</v>
      </c>
      <c r="F129" s="6"/>
      <c r="G129" s="30">
        <v>14.82</v>
      </c>
      <c r="H129" s="6"/>
      <c r="I129" s="30">
        <v>38.07</v>
      </c>
      <c r="J129" s="6"/>
      <c r="K129" s="30">
        <v>0.43</v>
      </c>
      <c r="L129" s="30">
        <v>32.89</v>
      </c>
      <c r="M129" s="6"/>
      <c r="N129" s="30">
        <v>347.5</v>
      </c>
      <c r="O129" s="6"/>
      <c r="P129" s="6"/>
      <c r="Q129" s="6"/>
      <c r="R129" s="6"/>
      <c r="S129" s="30">
        <v>878</v>
      </c>
      <c r="T129" s="30">
        <v>19.440000000000001</v>
      </c>
      <c r="U129" s="6"/>
      <c r="V129" s="30">
        <v>0.73</v>
      </c>
      <c r="W129" s="6"/>
      <c r="X129" s="6"/>
      <c r="Y129" s="30">
        <v>58.32</v>
      </c>
      <c r="Z129" s="6"/>
      <c r="AA129" s="6"/>
      <c r="AB129" s="30">
        <v>100.9</v>
      </c>
      <c r="AC129" s="30">
        <v>552</v>
      </c>
      <c r="AD129" s="30">
        <v>48.6</v>
      </c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39">
        <f t="shared" si="60"/>
        <v>0.17349999999999999</v>
      </c>
      <c r="AP129" s="40"/>
      <c r="AQ129" s="39">
        <f t="shared" si="106"/>
        <v>0.20606666666666668</v>
      </c>
      <c r="AR129" s="39">
        <f t="shared" si="61"/>
        <v>0.2964</v>
      </c>
      <c r="AS129" s="39">
        <f t="shared" si="62"/>
        <v>0</v>
      </c>
      <c r="AT129" s="39">
        <f t="shared" si="63"/>
        <v>2.6784395117318045</v>
      </c>
      <c r="AU129" s="39">
        <f t="shared" si="64"/>
        <v>0</v>
      </c>
      <c r="AV129" s="39">
        <f t="shared" si="65"/>
        <v>0.14882352941176472</v>
      </c>
      <c r="AW129" s="39">
        <f t="shared" si="66"/>
        <v>347.5</v>
      </c>
      <c r="AX129" s="39">
        <f t="shared" si="67"/>
        <v>0</v>
      </c>
      <c r="AY129" s="39">
        <f t="shared" si="68"/>
        <v>0</v>
      </c>
      <c r="AZ129" s="39">
        <f t="shared" si="68"/>
        <v>0</v>
      </c>
      <c r="BA129" s="39">
        <f t="shared" si="68"/>
        <v>0</v>
      </c>
      <c r="BB129" s="39">
        <f t="shared" si="56"/>
        <v>878</v>
      </c>
      <c r="BC129" s="39">
        <f t="shared" si="69"/>
        <v>38.880000000000003</v>
      </c>
      <c r="BD129" s="39">
        <f t="shared" si="70"/>
        <v>0</v>
      </c>
      <c r="BE129" s="39">
        <f t="shared" si="70"/>
        <v>1.6820276497695852</v>
      </c>
      <c r="BF129" s="39">
        <f t="shared" si="70"/>
        <v>0</v>
      </c>
      <c r="BG129" s="39">
        <f t="shared" si="71"/>
        <v>0</v>
      </c>
      <c r="BH129" s="39">
        <f t="shared" si="90"/>
        <v>6.8471582181259594</v>
      </c>
      <c r="BI129" s="39">
        <f t="shared" si="72"/>
        <v>0</v>
      </c>
      <c r="BJ129" s="39">
        <f t="shared" si="73"/>
        <v>0</v>
      </c>
      <c r="BK129" s="39">
        <f t="shared" si="74"/>
        <v>0.1009</v>
      </c>
      <c r="BL129" s="39">
        <f t="shared" si="75"/>
        <v>0.184</v>
      </c>
      <c r="BM129" s="39">
        <f t="shared" si="76"/>
        <v>7.4999999999999997E-2</v>
      </c>
      <c r="BN129" s="39">
        <f t="shared" si="76"/>
        <v>0</v>
      </c>
      <c r="BO129" s="39">
        <f t="shared" si="76"/>
        <v>0</v>
      </c>
      <c r="BP129" s="39">
        <f t="shared" si="57"/>
        <v>0</v>
      </c>
      <c r="BQ129" s="39">
        <f t="shared" si="77"/>
        <v>0</v>
      </c>
      <c r="BR129" s="39">
        <f t="shared" si="78"/>
        <v>0</v>
      </c>
      <c r="BS129" s="39">
        <f t="shared" si="79"/>
        <v>0</v>
      </c>
      <c r="BT129" s="39">
        <f t="shared" si="80"/>
        <v>0</v>
      </c>
      <c r="BU129" s="39">
        <f t="shared" si="80"/>
        <v>0</v>
      </c>
      <c r="BV129" s="40"/>
      <c r="BW129" s="39">
        <v>3.73</v>
      </c>
      <c r="BX129" s="39">
        <f t="shared" si="107"/>
        <v>0.20606666666666668</v>
      </c>
      <c r="BY129" s="39">
        <f t="shared" si="100"/>
        <v>0.43844393453333336</v>
      </c>
      <c r="BZ129" s="39"/>
      <c r="CA129" s="39">
        <f t="shared" si="101"/>
        <v>0.43844393453333336</v>
      </c>
      <c r="CB129" s="39">
        <f t="shared" si="113"/>
        <v>0.2964</v>
      </c>
      <c r="CC129" s="39">
        <f t="shared" si="114"/>
        <v>1.4479166666666667</v>
      </c>
      <c r="CD129" s="39">
        <f t="shared" si="110"/>
        <v>2.6784395117318045</v>
      </c>
      <c r="CE129" s="39">
        <f t="shared" si="97"/>
        <v>1.4633030631607482</v>
      </c>
      <c r="CF129" s="39">
        <f t="shared" si="102"/>
        <v>8.0439814814814825E-2</v>
      </c>
      <c r="CG129" s="39">
        <f t="shared" si="115"/>
        <v>0.1009</v>
      </c>
      <c r="CH129" s="39">
        <f t="shared" si="83"/>
        <v>0</v>
      </c>
      <c r="CI129" s="39">
        <f t="shared" si="84"/>
        <v>0</v>
      </c>
      <c r="CJ129" s="39">
        <f>AV129</f>
        <v>0.14882352941176472</v>
      </c>
      <c r="CK129" s="39">
        <f t="shared" si="81"/>
        <v>2.6784395117318045</v>
      </c>
      <c r="CL129" s="39">
        <f t="shared" si="85"/>
        <v>0</v>
      </c>
      <c r="CM129" s="39">
        <f t="shared" si="103"/>
        <v>1.5748319999999998</v>
      </c>
      <c r="CN129" s="39">
        <f t="shared" si="117"/>
        <v>6.8471582181259594</v>
      </c>
      <c r="CO129" s="39">
        <f t="shared" si="82"/>
        <v>2.6784395117318045</v>
      </c>
      <c r="CP129" s="39">
        <f t="shared" si="116"/>
        <v>9.7389949357226335</v>
      </c>
      <c r="CQ129" s="39">
        <f t="shared" si="86"/>
        <v>3.5457854274404359</v>
      </c>
      <c r="CR129" s="39">
        <v>1.5748319999999998</v>
      </c>
      <c r="CS129" s="39">
        <f t="shared" si="99"/>
        <v>3.5457854274404359</v>
      </c>
      <c r="CT129" s="6"/>
      <c r="CU129" s="39">
        <f t="shared" si="104"/>
        <v>0.58567266539154705</v>
      </c>
    </row>
    <row r="130" spans="1:99">
      <c r="A130" s="59">
        <v>1622</v>
      </c>
      <c r="B130" s="6"/>
      <c r="C130" s="30">
        <v>949.4</v>
      </c>
      <c r="D130" s="30">
        <v>707.3</v>
      </c>
      <c r="E130" s="30">
        <v>426.3</v>
      </c>
      <c r="F130" s="6"/>
      <c r="G130" s="30">
        <v>22.28</v>
      </c>
      <c r="H130" s="6"/>
      <c r="I130" s="30">
        <v>54.46</v>
      </c>
      <c r="J130" s="6"/>
      <c r="K130" s="30">
        <v>0.42</v>
      </c>
      <c r="L130" s="30">
        <v>37.869999999999997</v>
      </c>
      <c r="M130" s="6"/>
      <c r="N130" s="30">
        <v>275.5</v>
      </c>
      <c r="O130" s="6"/>
      <c r="P130" s="6"/>
      <c r="Q130" s="30">
        <v>75.099999999999994</v>
      </c>
      <c r="R130" s="6"/>
      <c r="S130" s="30">
        <v>652</v>
      </c>
      <c r="T130" s="6"/>
      <c r="U130" s="6"/>
      <c r="V130" s="6"/>
      <c r="W130" s="6"/>
      <c r="X130" s="6"/>
      <c r="Y130" s="30">
        <v>59.47</v>
      </c>
      <c r="Z130" s="6"/>
      <c r="AA130" s="6"/>
      <c r="AB130" s="30">
        <v>118.3</v>
      </c>
      <c r="AC130" s="30">
        <v>542</v>
      </c>
      <c r="AD130" s="30">
        <v>53.21</v>
      </c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39">
        <f t="shared" si="60"/>
        <v>0.23576666666666665</v>
      </c>
      <c r="AP130" s="40"/>
      <c r="AQ130" s="39">
        <f t="shared" si="106"/>
        <v>0.31646666666666667</v>
      </c>
      <c r="AR130" s="39">
        <f t="shared" si="61"/>
        <v>0.4456</v>
      </c>
      <c r="AS130" s="39">
        <f t="shared" si="62"/>
        <v>0</v>
      </c>
      <c r="AT130" s="39">
        <f t="shared" si="63"/>
        <v>3.8315685791676928</v>
      </c>
      <c r="AU130" s="39">
        <f t="shared" si="64"/>
        <v>0</v>
      </c>
      <c r="AV130" s="39">
        <f t="shared" si="65"/>
        <v>0.1713574660633484</v>
      </c>
      <c r="AW130" s="39">
        <f t="shared" si="66"/>
        <v>275.5</v>
      </c>
      <c r="AX130" s="39">
        <f t="shared" si="67"/>
        <v>0</v>
      </c>
      <c r="AY130" s="39">
        <f t="shared" si="68"/>
        <v>0</v>
      </c>
      <c r="AZ130" s="39">
        <f t="shared" si="68"/>
        <v>75.099999999999994</v>
      </c>
      <c r="BA130" s="39">
        <f t="shared" si="68"/>
        <v>0</v>
      </c>
      <c r="BB130" s="39">
        <f t="shared" si="56"/>
        <v>652</v>
      </c>
      <c r="BC130" s="39">
        <f t="shared" si="69"/>
        <v>0</v>
      </c>
      <c r="BD130" s="39">
        <f t="shared" si="70"/>
        <v>0</v>
      </c>
      <c r="BE130" s="39">
        <f t="shared" si="70"/>
        <v>0</v>
      </c>
      <c r="BF130" s="39">
        <f t="shared" si="70"/>
        <v>0</v>
      </c>
      <c r="BG130" s="39">
        <f t="shared" si="71"/>
        <v>0</v>
      </c>
      <c r="BH130" s="39">
        <f t="shared" si="90"/>
        <v>5.0432027649769582</v>
      </c>
      <c r="BI130" s="39">
        <f t="shared" si="72"/>
        <v>0</v>
      </c>
      <c r="BJ130" s="39">
        <f t="shared" si="73"/>
        <v>0</v>
      </c>
      <c r="BK130" s="39">
        <f t="shared" si="74"/>
        <v>0.1183</v>
      </c>
      <c r="BL130" s="39">
        <f t="shared" si="75"/>
        <v>0.18066666666666667</v>
      </c>
      <c r="BM130" s="39">
        <f t="shared" si="76"/>
        <v>8.21141975308642E-2</v>
      </c>
      <c r="BN130" s="39">
        <f t="shared" si="76"/>
        <v>0</v>
      </c>
      <c r="BO130" s="39">
        <f t="shared" si="76"/>
        <v>0</v>
      </c>
      <c r="BP130" s="39">
        <f t="shared" si="57"/>
        <v>0</v>
      </c>
      <c r="BQ130" s="39">
        <f t="shared" si="77"/>
        <v>0</v>
      </c>
      <c r="BR130" s="39">
        <f t="shared" si="78"/>
        <v>0</v>
      </c>
      <c r="BS130" s="39">
        <f t="shared" si="79"/>
        <v>0</v>
      </c>
      <c r="BT130" s="39">
        <f t="shared" si="80"/>
        <v>0</v>
      </c>
      <c r="BU130" s="39">
        <f t="shared" si="80"/>
        <v>0</v>
      </c>
      <c r="BV130" s="40"/>
      <c r="BW130" s="39">
        <v>4.25</v>
      </c>
      <c r="BX130" s="39">
        <f t="shared" si="107"/>
        <v>0.31646666666666667</v>
      </c>
      <c r="BY130" s="39">
        <f t="shared" si="100"/>
        <v>0.59078191373333333</v>
      </c>
      <c r="BZ130" s="39"/>
      <c r="CA130" s="39">
        <f t="shared" si="101"/>
        <v>0.59078191373333333</v>
      </c>
      <c r="CB130" s="39">
        <f t="shared" si="113"/>
        <v>0.4456</v>
      </c>
      <c r="CC130" s="39">
        <f t="shared" si="114"/>
        <v>1.1479166666666667</v>
      </c>
      <c r="CD130" s="39">
        <f t="shared" si="110"/>
        <v>3.8315685791676928</v>
      </c>
      <c r="CE130" s="39">
        <f t="shared" si="97"/>
        <v>1.4666124514321859</v>
      </c>
      <c r="CF130" s="39">
        <f t="shared" si="102"/>
        <v>6.3773148148148148E-2</v>
      </c>
      <c r="CG130" s="39">
        <f t="shared" si="115"/>
        <v>0.1183</v>
      </c>
      <c r="CH130" s="39">
        <f t="shared" si="83"/>
        <v>0</v>
      </c>
      <c r="CI130" s="39">
        <f t="shared" si="84"/>
        <v>0</v>
      </c>
      <c r="CJ130" s="39">
        <f>AV130</f>
        <v>0.1713574660633484</v>
      </c>
      <c r="CK130" s="39">
        <f t="shared" si="81"/>
        <v>3.8315685791676928</v>
      </c>
      <c r="CL130" s="39">
        <f t="shared" si="85"/>
        <v>0</v>
      </c>
      <c r="CM130" s="39">
        <f t="shared" si="103"/>
        <v>1.90896</v>
      </c>
      <c r="CN130" s="39">
        <f t="shared" si="117"/>
        <v>5.0432027649769582</v>
      </c>
      <c r="CO130" s="39">
        <f t="shared" si="82"/>
        <v>3.8315685791676928</v>
      </c>
      <c r="CP130" s="39">
        <f t="shared" si="116"/>
        <v>10.662796718720193</v>
      </c>
      <c r="CQ130" s="39">
        <f t="shared" si="86"/>
        <v>3.8821243332120496</v>
      </c>
      <c r="CR130" s="39">
        <v>1.90896</v>
      </c>
      <c r="CS130" s="39">
        <f t="shared" si="99"/>
        <v>3.8821243332120496</v>
      </c>
      <c r="CT130" s="6"/>
      <c r="CU130" s="39">
        <f t="shared" si="104"/>
        <v>0.68591454006923824</v>
      </c>
    </row>
    <row r="131" spans="1:99">
      <c r="A131" s="59">
        <v>1623</v>
      </c>
      <c r="B131" s="6"/>
      <c r="C131" s="30">
        <v>1234.8</v>
      </c>
      <c r="D131" s="6"/>
      <c r="E131" s="30">
        <v>596.70000000000005</v>
      </c>
      <c r="F131" s="6"/>
      <c r="G131" s="30">
        <v>30.02</v>
      </c>
      <c r="H131" s="6"/>
      <c r="I131" s="30">
        <v>52.23</v>
      </c>
      <c r="J131" s="6"/>
      <c r="K131" s="6"/>
      <c r="L131" s="6"/>
      <c r="M131" s="6"/>
      <c r="N131" s="30">
        <v>411.2</v>
      </c>
      <c r="O131" s="6"/>
      <c r="P131" s="6"/>
      <c r="Q131" s="6"/>
      <c r="R131" s="6"/>
      <c r="S131" s="30">
        <v>704</v>
      </c>
      <c r="T131" s="6"/>
      <c r="U131" s="6"/>
      <c r="V131" s="6"/>
      <c r="W131" s="6"/>
      <c r="X131" s="6"/>
      <c r="Y131" s="30">
        <v>66.36</v>
      </c>
      <c r="Z131" s="6"/>
      <c r="AA131" s="6"/>
      <c r="AB131" s="30">
        <v>168.6</v>
      </c>
      <c r="AC131" s="30">
        <v>462</v>
      </c>
      <c r="AD131" s="30">
        <v>36.340000000000003</v>
      </c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39">
        <f t="shared" si="60"/>
        <v>0</v>
      </c>
      <c r="AP131" s="40"/>
      <c r="AQ131" s="39">
        <f t="shared" si="106"/>
        <v>0.41159999999999997</v>
      </c>
      <c r="AR131" s="39">
        <f t="shared" si="61"/>
        <v>0.60040000000000004</v>
      </c>
      <c r="AS131" s="39">
        <f t="shared" si="62"/>
        <v>0</v>
      </c>
      <c r="AT131" s="39">
        <f t="shared" si="63"/>
        <v>3.6746754845745242</v>
      </c>
      <c r="AU131" s="39">
        <f t="shared" si="64"/>
        <v>0</v>
      </c>
      <c r="AV131" s="39">
        <f t="shared" si="65"/>
        <v>0</v>
      </c>
      <c r="AW131" s="39">
        <f t="shared" si="66"/>
        <v>411.2</v>
      </c>
      <c r="AX131" s="39">
        <f t="shared" si="67"/>
        <v>0</v>
      </c>
      <c r="AY131" s="39">
        <f t="shared" si="68"/>
        <v>0</v>
      </c>
      <c r="AZ131" s="39">
        <f t="shared" si="68"/>
        <v>0</v>
      </c>
      <c r="BA131" s="39">
        <f t="shared" si="68"/>
        <v>0</v>
      </c>
      <c r="BB131" s="39">
        <f t="shared" si="56"/>
        <v>704</v>
      </c>
      <c r="BC131" s="39">
        <f t="shared" si="69"/>
        <v>0</v>
      </c>
      <c r="BD131" s="39">
        <f t="shared" si="70"/>
        <v>0</v>
      </c>
      <c r="BE131" s="39">
        <f t="shared" si="70"/>
        <v>0</v>
      </c>
      <c r="BF131" s="39">
        <f t="shared" si="70"/>
        <v>0</v>
      </c>
      <c r="BG131" s="39">
        <f t="shared" si="71"/>
        <v>0</v>
      </c>
      <c r="BH131" s="39">
        <f t="shared" si="90"/>
        <v>6.1251920122887862</v>
      </c>
      <c r="BI131" s="39">
        <f t="shared" si="72"/>
        <v>0</v>
      </c>
      <c r="BJ131" s="39">
        <f t="shared" si="73"/>
        <v>0</v>
      </c>
      <c r="BK131" s="39">
        <f t="shared" si="74"/>
        <v>0.1686</v>
      </c>
      <c r="BL131" s="39">
        <f t="shared" si="75"/>
        <v>0.154</v>
      </c>
      <c r="BM131" s="39">
        <f t="shared" si="76"/>
        <v>5.6080246913580253E-2</v>
      </c>
      <c r="BN131" s="39">
        <f t="shared" si="76"/>
        <v>0</v>
      </c>
      <c r="BO131" s="39">
        <f t="shared" si="76"/>
        <v>0</v>
      </c>
      <c r="BP131" s="39">
        <f t="shared" si="57"/>
        <v>0</v>
      </c>
      <c r="BQ131" s="39">
        <f t="shared" si="77"/>
        <v>0</v>
      </c>
      <c r="BR131" s="39">
        <f t="shared" si="78"/>
        <v>0</v>
      </c>
      <c r="BS131" s="39">
        <f t="shared" si="79"/>
        <v>0</v>
      </c>
      <c r="BT131" s="39">
        <f t="shared" si="80"/>
        <v>0</v>
      </c>
      <c r="BU131" s="39">
        <f t="shared" si="80"/>
        <v>0</v>
      </c>
      <c r="BV131" s="40"/>
      <c r="BW131" s="39">
        <v>4.74</v>
      </c>
      <c r="BX131" s="39">
        <f t="shared" si="107"/>
        <v>0.41159999999999997</v>
      </c>
      <c r="BY131" s="39">
        <f t="shared" si="100"/>
        <v>0.72325965680000004</v>
      </c>
      <c r="BZ131" s="39"/>
      <c r="CA131" s="39">
        <f t="shared" si="101"/>
        <v>0.72325965680000004</v>
      </c>
      <c r="CB131" s="39">
        <f t="shared" si="113"/>
        <v>0.60040000000000004</v>
      </c>
      <c r="CC131" s="39">
        <f t="shared" si="114"/>
        <v>1.7133333333333334</v>
      </c>
      <c r="CD131" s="39">
        <f t="shared" si="110"/>
        <v>3.6746754845745242</v>
      </c>
      <c r="CE131" s="39">
        <f t="shared" si="97"/>
        <v>1.4699218397036233</v>
      </c>
      <c r="CF131" s="39">
        <f t="shared" si="102"/>
        <v>9.5185185185185192E-2</v>
      </c>
      <c r="CG131" s="39">
        <f t="shared" si="115"/>
        <v>0.1686</v>
      </c>
      <c r="CH131" s="39">
        <f t="shared" si="83"/>
        <v>0</v>
      </c>
      <c r="CI131" s="39">
        <f t="shared" si="84"/>
        <v>0</v>
      </c>
      <c r="CJ131" s="39">
        <v>0.22</v>
      </c>
      <c r="CK131" s="39">
        <f t="shared" si="81"/>
        <v>3.6746754845745242</v>
      </c>
      <c r="CL131" s="39">
        <f t="shared" si="85"/>
        <v>0</v>
      </c>
      <c r="CM131" s="39">
        <f t="shared" si="103"/>
        <v>3.0139199999999997</v>
      </c>
      <c r="CN131" s="39">
        <f t="shared" si="117"/>
        <v>6.1251920122887862</v>
      </c>
      <c r="CO131" s="39">
        <f t="shared" si="82"/>
        <v>3.6746754845745242</v>
      </c>
      <c r="CP131" s="39">
        <f t="shared" si="116"/>
        <v>7.282203209139106</v>
      </c>
      <c r="CQ131" s="39">
        <f t="shared" si="86"/>
        <v>2.6513136303124583</v>
      </c>
      <c r="CR131" s="39">
        <v>3.0139199999999997</v>
      </c>
      <c r="CS131" s="39">
        <f t="shared" si="99"/>
        <v>2.6513136303124583</v>
      </c>
      <c r="CT131" s="6"/>
      <c r="CU131" s="39">
        <f t="shared" si="104"/>
        <v>0.82550810552899623</v>
      </c>
    </row>
    <row r="132" spans="1:99">
      <c r="A132" s="59">
        <v>1624</v>
      </c>
      <c r="B132" s="6"/>
      <c r="C132" s="30">
        <v>1676.7</v>
      </c>
      <c r="D132" s="6"/>
      <c r="E132" s="30">
        <v>797</v>
      </c>
      <c r="F132" s="6"/>
      <c r="G132" s="30">
        <v>30.78</v>
      </c>
      <c r="H132" s="6"/>
      <c r="I132" s="30">
        <v>63.99</v>
      </c>
      <c r="J132" s="6"/>
      <c r="K132" s="6"/>
      <c r="L132" s="6"/>
      <c r="M132" s="6"/>
      <c r="N132" s="30">
        <v>461</v>
      </c>
      <c r="O132" s="6"/>
      <c r="P132" s="6"/>
      <c r="Q132" s="6"/>
      <c r="R132" s="6"/>
      <c r="S132" s="30">
        <v>804</v>
      </c>
      <c r="T132" s="30">
        <v>35.619999999999997</v>
      </c>
      <c r="U132" s="6"/>
      <c r="V132" s="6"/>
      <c r="W132" s="6"/>
      <c r="X132" s="6"/>
      <c r="Y132" s="30">
        <v>64.8</v>
      </c>
      <c r="Z132" s="6"/>
      <c r="AA132" s="6"/>
      <c r="AB132" s="30">
        <v>176.5</v>
      </c>
      <c r="AC132" s="30">
        <v>656</v>
      </c>
      <c r="AD132" s="30">
        <v>46.57</v>
      </c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39">
        <f t="shared" si="60"/>
        <v>0</v>
      </c>
      <c r="AP132" s="40"/>
      <c r="AQ132" s="39">
        <f t="shared" si="106"/>
        <v>0.55890000000000006</v>
      </c>
      <c r="AR132" s="39">
        <f t="shared" si="61"/>
        <v>0.61560000000000004</v>
      </c>
      <c r="AS132" s="39">
        <f t="shared" si="62"/>
        <v>0</v>
      </c>
      <c r="AT132" s="39">
        <f t="shared" si="63"/>
        <v>4.5020579026981391</v>
      </c>
      <c r="AU132" s="39">
        <f t="shared" si="64"/>
        <v>0</v>
      </c>
      <c r="AV132" s="39">
        <f t="shared" si="65"/>
        <v>0</v>
      </c>
      <c r="AW132" s="39">
        <f t="shared" si="66"/>
        <v>461</v>
      </c>
      <c r="AX132" s="39">
        <f t="shared" si="67"/>
        <v>0</v>
      </c>
      <c r="AY132" s="39">
        <f t="shared" si="68"/>
        <v>0</v>
      </c>
      <c r="AZ132" s="39">
        <f t="shared" si="68"/>
        <v>0</v>
      </c>
      <c r="BA132" s="39">
        <f t="shared" si="68"/>
        <v>0</v>
      </c>
      <c r="BB132" s="39">
        <f t="shared" si="56"/>
        <v>804</v>
      </c>
      <c r="BC132" s="39">
        <f t="shared" si="69"/>
        <v>71.239999999999995</v>
      </c>
      <c r="BD132" s="39">
        <f t="shared" si="70"/>
        <v>0</v>
      </c>
      <c r="BE132" s="39">
        <f t="shared" si="70"/>
        <v>0</v>
      </c>
      <c r="BF132" s="39">
        <f t="shared" si="70"/>
        <v>0</v>
      </c>
      <c r="BG132" s="39">
        <f t="shared" si="71"/>
        <v>0</v>
      </c>
      <c r="BH132" s="39">
        <f t="shared" si="90"/>
        <v>5.8890168970814134</v>
      </c>
      <c r="BI132" s="39">
        <f t="shared" si="72"/>
        <v>0</v>
      </c>
      <c r="BJ132" s="39">
        <f t="shared" si="73"/>
        <v>0</v>
      </c>
      <c r="BK132" s="39">
        <f t="shared" si="74"/>
        <v>0.17649999999999999</v>
      </c>
      <c r="BL132" s="39">
        <f t="shared" si="75"/>
        <v>0.21866666666666668</v>
      </c>
      <c r="BM132" s="39">
        <f t="shared" si="76"/>
        <v>7.1867283950617283E-2</v>
      </c>
      <c r="BN132" s="39">
        <f t="shared" si="76"/>
        <v>0</v>
      </c>
      <c r="BO132" s="39">
        <f t="shared" si="76"/>
        <v>0</v>
      </c>
      <c r="BP132" s="39">
        <f t="shared" si="57"/>
        <v>0</v>
      </c>
      <c r="BQ132" s="39">
        <f t="shared" si="77"/>
        <v>0</v>
      </c>
      <c r="BR132" s="39">
        <f t="shared" si="78"/>
        <v>0</v>
      </c>
      <c r="BS132" s="39">
        <f t="shared" si="79"/>
        <v>0</v>
      </c>
      <c r="BT132" s="39">
        <f t="shared" si="80"/>
        <v>0</v>
      </c>
      <c r="BU132" s="39">
        <f t="shared" si="80"/>
        <v>0</v>
      </c>
      <c r="BV132" s="40"/>
      <c r="BW132" s="39">
        <v>4.4000000000000004</v>
      </c>
      <c r="BX132" s="39">
        <f t="shared" si="107"/>
        <v>0.55890000000000006</v>
      </c>
      <c r="BY132" s="39">
        <f t="shared" si="100"/>
        <v>0.89676929720000009</v>
      </c>
      <c r="BZ132" s="39"/>
      <c r="CA132" s="39">
        <f t="shared" si="101"/>
        <v>0.89676929720000009</v>
      </c>
      <c r="CB132" s="39">
        <f t="shared" si="113"/>
        <v>0.61560000000000004</v>
      </c>
      <c r="CC132" s="39">
        <f t="shared" si="114"/>
        <v>1.9208333333333334</v>
      </c>
      <c r="CD132" s="39">
        <f t="shared" si="110"/>
        <v>4.5020579026981391</v>
      </c>
      <c r="CE132" s="39">
        <f t="shared" si="97"/>
        <v>1.473231227975061</v>
      </c>
      <c r="CF132" s="39">
        <f t="shared" si="102"/>
        <v>0.10671296296296297</v>
      </c>
      <c r="CG132" s="39">
        <f t="shared" si="115"/>
        <v>0.17649999999999999</v>
      </c>
      <c r="CH132" s="39">
        <f t="shared" si="83"/>
        <v>0</v>
      </c>
      <c r="CI132" s="39">
        <f t="shared" si="84"/>
        <v>0</v>
      </c>
      <c r="CJ132" s="39">
        <v>0.22</v>
      </c>
      <c r="CK132" s="39">
        <f t="shared" si="81"/>
        <v>4.5020579026981391</v>
      </c>
      <c r="CL132" s="39">
        <f t="shared" si="85"/>
        <v>0</v>
      </c>
      <c r="CM132" s="39">
        <f t="shared" si="103"/>
        <v>2.7820799999999997</v>
      </c>
      <c r="CN132" s="39">
        <f t="shared" si="117"/>
        <v>5.8890168970814134</v>
      </c>
      <c r="CO132" s="39">
        <f t="shared" si="82"/>
        <v>4.5020579026981391</v>
      </c>
      <c r="CP132" s="39">
        <f t="shared" si="116"/>
        <v>9.3322015258560285</v>
      </c>
      <c r="CQ132" s="39">
        <f t="shared" si="86"/>
        <v>3.3976795752243021</v>
      </c>
      <c r="CR132" s="39">
        <v>2.7820799999999997</v>
      </c>
      <c r="CS132" s="39">
        <f t="shared" si="99"/>
        <v>3.3976795752243021</v>
      </c>
      <c r="CT132" s="6"/>
      <c r="CU132" s="39">
        <f t="shared" si="104"/>
        <v>0.94347463420156508</v>
      </c>
    </row>
    <row r="133" spans="1:99">
      <c r="A133" s="59">
        <v>1625</v>
      </c>
      <c r="B133" s="6"/>
      <c r="C133" s="30">
        <v>1471.5</v>
      </c>
      <c r="D133" s="6"/>
      <c r="E133" s="6"/>
      <c r="F133" s="6"/>
      <c r="G133" s="30">
        <v>28.17</v>
      </c>
      <c r="H133" s="6"/>
      <c r="I133" s="30">
        <v>51.06</v>
      </c>
      <c r="J133" s="6"/>
      <c r="K133" s="6"/>
      <c r="L133" s="6"/>
      <c r="M133" s="6"/>
      <c r="N133" s="30">
        <v>579.6</v>
      </c>
      <c r="O133" s="6"/>
      <c r="P133" s="6"/>
      <c r="Q133" s="6"/>
      <c r="R133" s="6"/>
      <c r="S133" s="30">
        <v>1691</v>
      </c>
      <c r="T133" s="6"/>
      <c r="U133" s="6"/>
      <c r="V133" s="6"/>
      <c r="W133" s="6"/>
      <c r="X133" s="6"/>
      <c r="Y133" s="30">
        <v>73.42</v>
      </c>
      <c r="Z133" s="6"/>
      <c r="AA133" s="6"/>
      <c r="AB133" s="30">
        <v>128.80000000000001</v>
      </c>
      <c r="AC133" s="30">
        <v>545</v>
      </c>
      <c r="AD133" s="30">
        <v>41.32</v>
      </c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39">
        <f t="shared" si="60"/>
        <v>0</v>
      </c>
      <c r="AP133" s="40"/>
      <c r="AQ133" s="39">
        <f t="shared" si="106"/>
        <v>0.49049999999999999</v>
      </c>
      <c r="AR133" s="39">
        <f t="shared" si="61"/>
        <v>0.56340000000000001</v>
      </c>
      <c r="AS133" s="39">
        <f t="shared" si="62"/>
        <v>0</v>
      </c>
      <c r="AT133" s="39">
        <f t="shared" si="63"/>
        <v>3.5923593766489605</v>
      </c>
      <c r="AU133" s="39">
        <f t="shared" si="64"/>
        <v>0</v>
      </c>
      <c r="AV133" s="39">
        <f t="shared" si="65"/>
        <v>0</v>
      </c>
      <c r="AW133" s="39">
        <f t="shared" si="66"/>
        <v>579.6</v>
      </c>
      <c r="AX133" s="39">
        <f t="shared" si="67"/>
        <v>0</v>
      </c>
      <c r="AY133" s="39">
        <f t="shared" si="68"/>
        <v>0</v>
      </c>
      <c r="AZ133" s="39">
        <f t="shared" si="68"/>
        <v>0</v>
      </c>
      <c r="BA133" s="39">
        <f t="shared" si="68"/>
        <v>0</v>
      </c>
      <c r="BB133" s="39">
        <f t="shared" si="56"/>
        <v>1691</v>
      </c>
      <c r="BC133" s="39">
        <f t="shared" si="69"/>
        <v>0</v>
      </c>
      <c r="BD133" s="39">
        <f t="shared" si="70"/>
        <v>0</v>
      </c>
      <c r="BE133" s="39">
        <f t="shared" si="70"/>
        <v>0</v>
      </c>
      <c r="BF133" s="39">
        <f t="shared" si="70"/>
        <v>0</v>
      </c>
      <c r="BG133" s="39">
        <f t="shared" si="71"/>
        <v>0</v>
      </c>
      <c r="BH133" s="39">
        <f t="shared" si="90"/>
        <v>6.2538402457757298</v>
      </c>
      <c r="BI133" s="39">
        <f t="shared" si="72"/>
        <v>0</v>
      </c>
      <c r="BJ133" s="39">
        <f t="shared" si="73"/>
        <v>0</v>
      </c>
      <c r="BK133" s="39">
        <f t="shared" si="74"/>
        <v>0.1288</v>
      </c>
      <c r="BL133" s="39">
        <f t="shared" si="75"/>
        <v>0.18166666666666667</v>
      </c>
      <c r="BM133" s="39">
        <f t="shared" si="76"/>
        <v>6.3765432098765437E-2</v>
      </c>
      <c r="BN133" s="39">
        <f t="shared" si="76"/>
        <v>0</v>
      </c>
      <c r="BO133" s="39">
        <f t="shared" si="76"/>
        <v>0</v>
      </c>
      <c r="BP133" s="39">
        <f t="shared" si="57"/>
        <v>0</v>
      </c>
      <c r="BQ133" s="39">
        <f t="shared" si="77"/>
        <v>0</v>
      </c>
      <c r="BR133" s="39">
        <f t="shared" si="78"/>
        <v>0</v>
      </c>
      <c r="BS133" s="39">
        <f t="shared" si="79"/>
        <v>0</v>
      </c>
      <c r="BT133" s="39">
        <f t="shared" si="80"/>
        <v>0</v>
      </c>
      <c r="BU133" s="39">
        <f t="shared" si="80"/>
        <v>0</v>
      </c>
      <c r="BV133" s="40"/>
      <c r="BW133" s="39">
        <v>4.4000000000000004</v>
      </c>
      <c r="BX133" s="39">
        <f t="shared" si="107"/>
        <v>0.49049999999999999</v>
      </c>
      <c r="BY133" s="39">
        <f t="shared" si="100"/>
        <v>0.81165589400000004</v>
      </c>
      <c r="BZ133" s="39"/>
      <c r="CA133" s="39">
        <f t="shared" si="101"/>
        <v>0.81165589400000004</v>
      </c>
      <c r="CB133" s="39">
        <f t="shared" si="113"/>
        <v>0.56340000000000001</v>
      </c>
      <c r="CC133" s="39">
        <f t="shared" si="114"/>
        <v>2.415</v>
      </c>
      <c r="CD133" s="39">
        <f t="shared" si="110"/>
        <v>3.5923593766489605</v>
      </c>
      <c r="CE133" s="39">
        <f t="shared" si="97"/>
        <v>1.4765406162464987</v>
      </c>
      <c r="CF133" s="39">
        <f t="shared" si="102"/>
        <v>0.13416666666666666</v>
      </c>
      <c r="CG133" s="39">
        <f t="shared" si="115"/>
        <v>0.1288</v>
      </c>
      <c r="CH133" s="39">
        <f t="shared" si="83"/>
        <v>0</v>
      </c>
      <c r="CI133" s="39">
        <f t="shared" si="84"/>
        <v>0</v>
      </c>
      <c r="CJ133" s="39">
        <v>0.22</v>
      </c>
      <c r="CK133" s="39">
        <f t="shared" si="81"/>
        <v>3.5923593766489605</v>
      </c>
      <c r="CL133" s="39">
        <f t="shared" si="85"/>
        <v>0</v>
      </c>
      <c r="CM133" s="39">
        <f t="shared" si="103"/>
        <v>4.4015999999999993</v>
      </c>
      <c r="CN133" s="39">
        <f t="shared" si="117"/>
        <v>6.2538402457757298</v>
      </c>
      <c r="CO133" s="39">
        <f t="shared" si="82"/>
        <v>3.5923593766489605</v>
      </c>
      <c r="CP133" s="39">
        <f t="shared" si="116"/>
        <v>8.280149603787228</v>
      </c>
      <c r="CQ133" s="39">
        <f t="shared" si="86"/>
        <v>3.0146471988032686</v>
      </c>
      <c r="CR133" s="39">
        <v>4.4015999999999993</v>
      </c>
      <c r="CS133" s="39">
        <f t="shared" si="99"/>
        <v>3.0146471988032686</v>
      </c>
      <c r="CT133" s="6"/>
      <c r="CU133" s="39">
        <f t="shared" si="104"/>
        <v>0.92843050298622509</v>
      </c>
    </row>
    <row r="134" spans="1:99">
      <c r="A134" s="59">
        <v>1626</v>
      </c>
      <c r="B134" s="6"/>
      <c r="C134" s="30">
        <v>1000.6</v>
      </c>
      <c r="D134" s="6"/>
      <c r="E134" s="30">
        <v>634.4</v>
      </c>
      <c r="F134" s="6"/>
      <c r="G134" s="30">
        <v>17.45</v>
      </c>
      <c r="H134" s="6"/>
      <c r="I134" s="30">
        <v>55.62</v>
      </c>
      <c r="J134" s="6"/>
      <c r="K134" s="6"/>
      <c r="L134" s="6"/>
      <c r="M134" s="6"/>
      <c r="N134" s="30">
        <v>341.7</v>
      </c>
      <c r="O134" s="6"/>
      <c r="P134" s="6"/>
      <c r="Q134" s="6"/>
      <c r="R134" s="6"/>
      <c r="S134" s="30">
        <v>1305</v>
      </c>
      <c r="T134" s="6"/>
      <c r="U134" s="6"/>
      <c r="V134" s="6"/>
      <c r="W134" s="6"/>
      <c r="X134" s="6"/>
      <c r="Y134" s="30">
        <v>70.16</v>
      </c>
      <c r="Z134" s="6"/>
      <c r="AA134" s="6"/>
      <c r="AB134" s="30">
        <v>104.1</v>
      </c>
      <c r="AC134" s="30">
        <v>627</v>
      </c>
      <c r="AD134" s="30">
        <v>69.709999999999994</v>
      </c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39">
        <f t="shared" si="60"/>
        <v>0</v>
      </c>
      <c r="AP134" s="40"/>
      <c r="AQ134" s="39">
        <f t="shared" si="106"/>
        <v>0.33353333333333335</v>
      </c>
      <c r="AR134" s="39">
        <f t="shared" si="61"/>
        <v>0.34899999999999998</v>
      </c>
      <c r="AS134" s="39">
        <f t="shared" si="62"/>
        <v>0</v>
      </c>
      <c r="AT134" s="39">
        <f t="shared" si="63"/>
        <v>3.9131811306152602</v>
      </c>
      <c r="AU134" s="39">
        <f t="shared" si="64"/>
        <v>0</v>
      </c>
      <c r="AV134" s="39">
        <f t="shared" si="65"/>
        <v>0</v>
      </c>
      <c r="AW134" s="39">
        <f t="shared" si="66"/>
        <v>341.7</v>
      </c>
      <c r="AX134" s="39">
        <f t="shared" si="67"/>
        <v>0</v>
      </c>
      <c r="AY134" s="39">
        <f t="shared" si="68"/>
        <v>0</v>
      </c>
      <c r="AZ134" s="39">
        <f t="shared" si="68"/>
        <v>0</v>
      </c>
      <c r="BA134" s="39">
        <f t="shared" si="68"/>
        <v>0</v>
      </c>
      <c r="BB134" s="39">
        <f t="shared" si="56"/>
        <v>1305</v>
      </c>
      <c r="BC134" s="39">
        <f t="shared" si="69"/>
        <v>0</v>
      </c>
      <c r="BD134" s="39">
        <f t="shared" si="70"/>
        <v>0</v>
      </c>
      <c r="BE134" s="39">
        <f t="shared" si="70"/>
        <v>0</v>
      </c>
      <c r="BF134" s="39">
        <f t="shared" si="70"/>
        <v>0</v>
      </c>
      <c r="BG134" s="39">
        <f t="shared" si="71"/>
        <v>0</v>
      </c>
      <c r="BH134" s="39">
        <f t="shared" si="90"/>
        <v>5.5769969278033793</v>
      </c>
      <c r="BI134" s="39">
        <f t="shared" si="72"/>
        <v>0</v>
      </c>
      <c r="BJ134" s="39">
        <f t="shared" si="73"/>
        <v>0</v>
      </c>
      <c r="BK134" s="39">
        <f t="shared" si="74"/>
        <v>0.1041</v>
      </c>
      <c r="BL134" s="39">
        <f t="shared" si="75"/>
        <v>0.20899999999999999</v>
      </c>
      <c r="BM134" s="39">
        <f t="shared" si="76"/>
        <v>0.10757716049382715</v>
      </c>
      <c r="BN134" s="39">
        <f t="shared" si="76"/>
        <v>0</v>
      </c>
      <c r="BO134" s="39">
        <f t="shared" si="76"/>
        <v>0</v>
      </c>
      <c r="BP134" s="39">
        <f t="shared" si="57"/>
        <v>0</v>
      </c>
      <c r="BQ134" s="39">
        <f t="shared" si="77"/>
        <v>0</v>
      </c>
      <c r="BR134" s="39">
        <f t="shared" si="78"/>
        <v>0</v>
      </c>
      <c r="BS134" s="39">
        <f t="shared" si="79"/>
        <v>0</v>
      </c>
      <c r="BT134" s="39">
        <f t="shared" si="80"/>
        <v>0</v>
      </c>
      <c r="BU134" s="39">
        <f t="shared" si="80"/>
        <v>0</v>
      </c>
      <c r="BV134" s="40"/>
      <c r="BW134" s="39">
        <v>5.91</v>
      </c>
      <c r="BX134" s="39">
        <f t="shared" si="107"/>
        <v>0.33353333333333335</v>
      </c>
      <c r="BY134" s="39">
        <f t="shared" si="100"/>
        <v>0.65978196626666674</v>
      </c>
      <c r="BZ134" s="39"/>
      <c r="CA134" s="39">
        <f t="shared" si="101"/>
        <v>0.65978196626666674</v>
      </c>
      <c r="CB134" s="39">
        <f t="shared" si="113"/>
        <v>0.34899999999999998</v>
      </c>
      <c r="CC134" s="39">
        <f t="shared" si="114"/>
        <v>1.4237499999999998</v>
      </c>
      <c r="CD134" s="39">
        <f t="shared" si="110"/>
        <v>3.9131811306152602</v>
      </c>
      <c r="CE134" s="39">
        <f t="shared" si="97"/>
        <v>1.4798500045179361</v>
      </c>
      <c r="CF134" s="39">
        <f t="shared" si="102"/>
        <v>7.9097222222222208E-2</v>
      </c>
      <c r="CG134" s="39">
        <f t="shared" si="115"/>
        <v>0.1041</v>
      </c>
      <c r="CH134" s="39">
        <f t="shared" si="83"/>
        <v>0</v>
      </c>
      <c r="CI134" s="39">
        <f t="shared" si="84"/>
        <v>0</v>
      </c>
      <c r="CJ134" s="39">
        <v>0.22</v>
      </c>
      <c r="CK134" s="39">
        <f t="shared" si="81"/>
        <v>3.9131811306152602</v>
      </c>
      <c r="CL134" s="39">
        <f t="shared" si="85"/>
        <v>0</v>
      </c>
      <c r="CM134" s="39">
        <f t="shared" si="103"/>
        <v>3.8513999999999995</v>
      </c>
      <c r="CN134" s="39">
        <f t="shared" si="117"/>
        <v>5.5769969278033793</v>
      </c>
      <c r="CO134" s="39">
        <f t="shared" si="82"/>
        <v>3.9131811306152602</v>
      </c>
      <c r="CP134" s="39">
        <f t="shared" si="116"/>
        <v>13.969245616650715</v>
      </c>
      <c r="CQ134" s="39">
        <f t="shared" si="86"/>
        <v>5.085940373392444</v>
      </c>
      <c r="CR134" s="39">
        <v>3.8513999999999995</v>
      </c>
      <c r="CS134" s="39">
        <f t="shared" si="99"/>
        <v>5.085940373392444</v>
      </c>
      <c r="CT134" s="6"/>
      <c r="CU134" s="39">
        <f t="shared" si="104"/>
        <v>0.78809133669792619</v>
      </c>
    </row>
    <row r="135" spans="1:99">
      <c r="A135" s="59">
        <v>1627</v>
      </c>
      <c r="B135" s="6"/>
      <c r="C135" s="30">
        <v>834.8</v>
      </c>
      <c r="D135" s="30">
        <v>973.5</v>
      </c>
      <c r="E135" s="30">
        <v>599.20000000000005</v>
      </c>
      <c r="F135" s="6"/>
      <c r="G135" s="30">
        <v>14.72</v>
      </c>
      <c r="H135" s="6"/>
      <c r="I135" s="30">
        <v>63.1</v>
      </c>
      <c r="J135" s="6"/>
      <c r="K135" s="6"/>
      <c r="L135" s="6"/>
      <c r="M135" s="6"/>
      <c r="N135" s="30">
        <v>286.10000000000002</v>
      </c>
      <c r="O135" s="6"/>
      <c r="P135" s="6"/>
      <c r="Q135" s="6"/>
      <c r="R135" s="6"/>
      <c r="S135" s="30">
        <v>997</v>
      </c>
      <c r="T135" s="6"/>
      <c r="U135" s="6"/>
      <c r="V135" s="6"/>
      <c r="W135" s="6"/>
      <c r="X135" s="6"/>
      <c r="Y135" s="30">
        <v>73.11</v>
      </c>
      <c r="Z135" s="6"/>
      <c r="AA135" s="6"/>
      <c r="AB135" s="30">
        <v>136.9</v>
      </c>
      <c r="AC135" s="30">
        <v>988</v>
      </c>
      <c r="AD135" s="30">
        <v>84.9</v>
      </c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39">
        <f t="shared" si="60"/>
        <v>0.32450000000000001</v>
      </c>
      <c r="AP135" s="40"/>
      <c r="AQ135" s="39">
        <f t="shared" si="106"/>
        <v>0.27826666666666666</v>
      </c>
      <c r="AR135" s="39">
        <f t="shared" si="61"/>
        <v>0.2944</v>
      </c>
      <c r="AS135" s="39">
        <f t="shared" si="62"/>
        <v>0</v>
      </c>
      <c r="AT135" s="39">
        <f t="shared" si="63"/>
        <v>4.4394413761564708</v>
      </c>
      <c r="AU135" s="39">
        <f t="shared" si="64"/>
        <v>0</v>
      </c>
      <c r="AV135" s="39">
        <f t="shared" si="65"/>
        <v>0</v>
      </c>
      <c r="AW135" s="39">
        <f t="shared" si="66"/>
        <v>286.10000000000002</v>
      </c>
      <c r="AX135" s="39">
        <f t="shared" si="67"/>
        <v>0</v>
      </c>
      <c r="AY135" s="39">
        <f t="shared" si="68"/>
        <v>0</v>
      </c>
      <c r="AZ135" s="39">
        <f t="shared" si="68"/>
        <v>0</v>
      </c>
      <c r="BA135" s="39">
        <f t="shared" si="68"/>
        <v>0</v>
      </c>
      <c r="BB135" s="39">
        <f t="shared" si="56"/>
        <v>997</v>
      </c>
      <c r="BC135" s="39">
        <f t="shared" si="69"/>
        <v>0</v>
      </c>
      <c r="BD135" s="39">
        <f t="shared" si="70"/>
        <v>0</v>
      </c>
      <c r="BE135" s="39">
        <f t="shared" si="70"/>
        <v>0</v>
      </c>
      <c r="BF135" s="39">
        <f t="shared" si="70"/>
        <v>0</v>
      </c>
      <c r="BG135" s="39">
        <f t="shared" si="71"/>
        <v>0</v>
      </c>
      <c r="BH135" s="39">
        <f t="shared" si="90"/>
        <v>0</v>
      </c>
      <c r="BI135" s="39">
        <f t="shared" si="72"/>
        <v>0</v>
      </c>
      <c r="BJ135" s="39">
        <f t="shared" si="73"/>
        <v>0</v>
      </c>
      <c r="BK135" s="39">
        <f t="shared" si="74"/>
        <v>0.13689999999999999</v>
      </c>
      <c r="BL135" s="39">
        <f t="shared" si="75"/>
        <v>0.32933333333333331</v>
      </c>
      <c r="BM135" s="39">
        <f t="shared" si="76"/>
        <v>0.13101851851851853</v>
      </c>
      <c r="BN135" s="39">
        <f t="shared" si="76"/>
        <v>0</v>
      </c>
      <c r="BO135" s="39">
        <f t="shared" si="76"/>
        <v>0</v>
      </c>
      <c r="BP135" s="39">
        <f t="shared" si="57"/>
        <v>0</v>
      </c>
      <c r="BQ135" s="39">
        <f t="shared" si="77"/>
        <v>0</v>
      </c>
      <c r="BR135" s="39">
        <f t="shared" si="78"/>
        <v>0</v>
      </c>
      <c r="BS135" s="39">
        <f t="shared" si="79"/>
        <v>0</v>
      </c>
      <c r="BT135" s="39">
        <f t="shared" si="80"/>
        <v>0</v>
      </c>
      <c r="BU135" s="39">
        <f t="shared" si="80"/>
        <v>0</v>
      </c>
      <c r="BV135" s="40"/>
      <c r="BW135" s="39">
        <v>5.52</v>
      </c>
      <c r="BX135" s="39">
        <f t="shared" si="107"/>
        <v>0.27826666666666666</v>
      </c>
      <c r="BY135" s="39">
        <f t="shared" si="100"/>
        <v>0.57978953013333334</v>
      </c>
      <c r="BZ135" s="39"/>
      <c r="CA135" s="39">
        <f t="shared" si="101"/>
        <v>0.57978953013333334</v>
      </c>
      <c r="CB135" s="39">
        <f t="shared" si="113"/>
        <v>0.2944</v>
      </c>
      <c r="CC135" s="39">
        <f t="shared" si="114"/>
        <v>1.1920833333333334</v>
      </c>
      <c r="CD135" s="39">
        <f t="shared" si="110"/>
        <v>4.4394413761564708</v>
      </c>
      <c r="CE135" s="39">
        <f t="shared" si="97"/>
        <v>1.4831593927893738</v>
      </c>
      <c r="CF135" s="39">
        <f t="shared" si="102"/>
        <v>6.6226851851851856E-2</v>
      </c>
      <c r="CG135" s="39">
        <f t="shared" si="115"/>
        <v>0.13689999999999999</v>
      </c>
      <c r="CH135" s="39">
        <f t="shared" si="83"/>
        <v>0</v>
      </c>
      <c r="CI135" s="39">
        <f t="shared" si="84"/>
        <v>0</v>
      </c>
      <c r="CJ135" s="39">
        <v>0.22</v>
      </c>
      <c r="CK135" s="39">
        <f t="shared" si="81"/>
        <v>4.4394413761564708</v>
      </c>
      <c r="CL135" s="39">
        <f t="shared" si="85"/>
        <v>0</v>
      </c>
      <c r="CM135" s="39">
        <f t="shared" si="103"/>
        <v>4.4015999999999993</v>
      </c>
      <c r="CN135" s="39">
        <v>5.3</v>
      </c>
      <c r="CO135" s="39">
        <f t="shared" si="82"/>
        <v>4.4394413761564708</v>
      </c>
      <c r="CP135" s="39">
        <f t="shared" si="116"/>
        <v>17.013182511169788</v>
      </c>
      <c r="CQ135" s="39">
        <f t="shared" si="86"/>
        <v>6.1941807158373061</v>
      </c>
      <c r="CR135" s="39">
        <v>4.4015999999999993</v>
      </c>
      <c r="CS135" s="39">
        <f t="shared" si="99"/>
        <v>6.1941807158373061</v>
      </c>
      <c r="CT135" s="6"/>
      <c r="CU135" s="39">
        <f t="shared" si="104"/>
        <v>0.76151113556380901</v>
      </c>
    </row>
    <row r="136" spans="1:99">
      <c r="A136" s="59">
        <v>1628</v>
      </c>
      <c r="B136" s="6"/>
      <c r="C136" s="30">
        <v>938.4</v>
      </c>
      <c r="D136" s="30">
        <v>1232.3</v>
      </c>
      <c r="E136" s="30">
        <v>790.7</v>
      </c>
      <c r="F136" s="6"/>
      <c r="G136" s="30">
        <v>19.37</v>
      </c>
      <c r="H136" s="6"/>
      <c r="I136" s="30">
        <v>76.88</v>
      </c>
      <c r="J136" s="6"/>
      <c r="K136" s="6"/>
      <c r="L136" s="6"/>
      <c r="M136" s="6"/>
      <c r="N136" s="30">
        <v>250.3</v>
      </c>
      <c r="O136" s="6"/>
      <c r="P136" s="6"/>
      <c r="Q136" s="30">
        <v>126.9</v>
      </c>
      <c r="R136" s="30">
        <v>99.4</v>
      </c>
      <c r="S136" s="30">
        <v>884</v>
      </c>
      <c r="T136" s="30">
        <v>18.399999999999999</v>
      </c>
      <c r="U136" s="6"/>
      <c r="V136" s="30">
        <v>1.38</v>
      </c>
      <c r="W136" s="6"/>
      <c r="X136" s="6"/>
      <c r="Y136" s="30">
        <v>70.900000000000006</v>
      </c>
      <c r="Z136" s="6"/>
      <c r="AA136" s="6"/>
      <c r="AB136" s="30">
        <v>233.5</v>
      </c>
      <c r="AC136" s="30">
        <v>1170</v>
      </c>
      <c r="AD136" s="30">
        <v>101.2</v>
      </c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39">
        <f t="shared" si="60"/>
        <v>0.41076666666666667</v>
      </c>
      <c r="AP136" s="40"/>
      <c r="AQ136" s="39">
        <f t="shared" si="106"/>
        <v>0.31279999999999997</v>
      </c>
      <c r="AR136" s="39">
        <f t="shared" si="61"/>
        <v>0.38740000000000002</v>
      </c>
      <c r="AS136" s="39">
        <f t="shared" si="62"/>
        <v>0</v>
      </c>
      <c r="AT136" s="39">
        <f t="shared" si="63"/>
        <v>5.4089422028353322</v>
      </c>
      <c r="AU136" s="39">
        <f t="shared" si="64"/>
        <v>0</v>
      </c>
      <c r="AV136" s="39">
        <f t="shared" si="65"/>
        <v>0</v>
      </c>
      <c r="AW136" s="39">
        <f t="shared" si="66"/>
        <v>250.3</v>
      </c>
      <c r="AX136" s="39">
        <f t="shared" si="67"/>
        <v>0</v>
      </c>
      <c r="AY136" s="39">
        <f t="shared" si="68"/>
        <v>0</v>
      </c>
      <c r="AZ136" s="39">
        <f t="shared" si="68"/>
        <v>126.9</v>
      </c>
      <c r="BA136" s="39">
        <f t="shared" si="68"/>
        <v>99.4</v>
      </c>
      <c r="BB136" s="39">
        <f t="shared" si="68"/>
        <v>884</v>
      </c>
      <c r="BC136" s="39">
        <f t="shared" si="69"/>
        <v>36.799999999999997</v>
      </c>
      <c r="BD136" s="39">
        <f t="shared" si="70"/>
        <v>0</v>
      </c>
      <c r="BE136" s="39">
        <f t="shared" si="70"/>
        <v>3.1797235023041472</v>
      </c>
      <c r="BF136" s="39">
        <f t="shared" si="70"/>
        <v>0</v>
      </c>
      <c r="BG136" s="39">
        <f t="shared" si="71"/>
        <v>0</v>
      </c>
      <c r="BH136" s="39">
        <f t="shared" si="90"/>
        <v>4.9615975422427034</v>
      </c>
      <c r="BI136" s="39">
        <f t="shared" si="72"/>
        <v>0</v>
      </c>
      <c r="BJ136" s="39">
        <f t="shared" si="73"/>
        <v>0</v>
      </c>
      <c r="BK136" s="39">
        <f t="shared" si="74"/>
        <v>0.23350000000000001</v>
      </c>
      <c r="BL136" s="39">
        <f t="shared" si="75"/>
        <v>0.39</v>
      </c>
      <c r="BM136" s="39">
        <f t="shared" si="76"/>
        <v>0.15617283950617283</v>
      </c>
      <c r="BN136" s="39">
        <f t="shared" si="76"/>
        <v>0</v>
      </c>
      <c r="BO136" s="39">
        <f t="shared" si="76"/>
        <v>0</v>
      </c>
      <c r="BP136" s="39">
        <f t="shared" si="76"/>
        <v>0</v>
      </c>
      <c r="BQ136" s="39">
        <f t="shared" si="77"/>
        <v>0</v>
      </c>
      <c r="BR136" s="39">
        <f t="shared" si="78"/>
        <v>0</v>
      </c>
      <c r="BS136" s="39">
        <f t="shared" si="79"/>
        <v>0</v>
      </c>
      <c r="BT136" s="39">
        <f t="shared" si="80"/>
        <v>0</v>
      </c>
      <c r="BU136" s="39">
        <f t="shared" si="80"/>
        <v>0</v>
      </c>
      <c r="BV136" s="40"/>
      <c r="BW136" s="39">
        <v>5.52</v>
      </c>
      <c r="BX136" s="39">
        <f t="shared" si="107"/>
        <v>0.31279999999999997</v>
      </c>
      <c r="BY136" s="39">
        <f t="shared" si="100"/>
        <v>0.62276101439999998</v>
      </c>
      <c r="BZ136" s="39"/>
      <c r="CA136" s="39">
        <f t="shared" si="101"/>
        <v>0.62276101439999998</v>
      </c>
      <c r="CB136" s="39">
        <f t="shared" si="113"/>
        <v>0.38740000000000002</v>
      </c>
      <c r="CC136" s="39">
        <f t="shared" si="114"/>
        <v>1.0429166666666667</v>
      </c>
      <c r="CD136" s="39">
        <f t="shared" si="110"/>
        <v>5.4089422028353322</v>
      </c>
      <c r="CE136" s="39">
        <f t="shared" si="97"/>
        <v>1.4864687810608115</v>
      </c>
      <c r="CF136" s="39">
        <f t="shared" si="102"/>
        <v>5.7939814814814819E-2</v>
      </c>
      <c r="CG136" s="39">
        <f t="shared" si="115"/>
        <v>0.23350000000000001</v>
      </c>
      <c r="CH136" s="39">
        <f t="shared" si="83"/>
        <v>0</v>
      </c>
      <c r="CI136" s="39">
        <f t="shared" si="84"/>
        <v>0</v>
      </c>
      <c r="CJ136" s="39">
        <v>0.22</v>
      </c>
      <c r="CK136" s="39">
        <f t="shared" si="81"/>
        <v>5.4089422028353322</v>
      </c>
      <c r="CL136" s="39">
        <f t="shared" si="85"/>
        <v>0</v>
      </c>
      <c r="CM136" s="39">
        <f t="shared" si="103"/>
        <v>4.12608</v>
      </c>
      <c r="CN136" s="39">
        <f t="shared" ref="CN136:CN160" si="118">BH136</f>
        <v>4.9615975422427034</v>
      </c>
      <c r="CO136" s="39">
        <f t="shared" si="82"/>
        <v>5.4089422028353322</v>
      </c>
      <c r="CP136" s="39">
        <f t="shared" si="116"/>
        <v>20.279553240640546</v>
      </c>
      <c r="CQ136" s="39">
        <f t="shared" si="86"/>
        <v>7.3834050464397558</v>
      </c>
      <c r="CR136" s="39">
        <v>4.12608</v>
      </c>
      <c r="CS136" s="39">
        <f t="shared" si="99"/>
        <v>7.3834050464397558</v>
      </c>
      <c r="CT136" s="6"/>
      <c r="CU136" s="39">
        <f t="shared" si="104"/>
        <v>0.81486450484789941</v>
      </c>
    </row>
    <row r="137" spans="1:99">
      <c r="A137" s="59">
        <v>1629</v>
      </c>
      <c r="B137" s="6"/>
      <c r="C137" s="30">
        <v>1506.3</v>
      </c>
      <c r="D137" s="30">
        <v>1586</v>
      </c>
      <c r="E137" s="30">
        <v>843</v>
      </c>
      <c r="F137" s="6"/>
      <c r="G137" s="30">
        <v>23.36</v>
      </c>
      <c r="H137" s="6"/>
      <c r="I137" s="30">
        <v>66.47</v>
      </c>
      <c r="J137" s="30">
        <v>99.4</v>
      </c>
      <c r="K137" s="6"/>
      <c r="L137" s="30">
        <v>80.099999999999994</v>
      </c>
      <c r="M137" s="6"/>
      <c r="N137" s="30">
        <v>278.60000000000002</v>
      </c>
      <c r="O137" s="6"/>
      <c r="P137" s="6"/>
      <c r="Q137" s="30">
        <v>69.5</v>
      </c>
      <c r="R137" s="30">
        <v>93.8</v>
      </c>
      <c r="S137" s="30">
        <v>605</v>
      </c>
      <c r="T137" s="30">
        <v>28.03</v>
      </c>
      <c r="U137" s="6"/>
      <c r="V137" s="6"/>
      <c r="W137" s="6"/>
      <c r="X137" s="6"/>
      <c r="Y137" s="30">
        <v>56.8</v>
      </c>
      <c r="Z137" s="6"/>
      <c r="AA137" s="6"/>
      <c r="AB137" s="30">
        <v>212.7</v>
      </c>
      <c r="AC137" s="30">
        <v>972</v>
      </c>
      <c r="AD137" s="30">
        <v>80.099999999999994</v>
      </c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39">
        <f t="shared" ref="AO137:AO200" si="119">D137/3000</f>
        <v>0.52866666666666662</v>
      </c>
      <c r="AP137" s="40"/>
      <c r="AQ137" s="39">
        <f t="shared" si="106"/>
        <v>0.50209999999999999</v>
      </c>
      <c r="AR137" s="39">
        <f t="shared" ref="AR137:AR200" si="120">G137/50</f>
        <v>0.4672</v>
      </c>
      <c r="AS137" s="39">
        <f t="shared" ref="AS137:AS200" si="121">H137/0.434</f>
        <v>0</v>
      </c>
      <c r="AT137" s="39">
        <f t="shared" ref="AT137:AT200" si="122">I137/14.2135</f>
        <v>4.6765399092412148</v>
      </c>
      <c r="AU137" s="39">
        <f t="shared" ref="AU137:AU200" si="123">J137/43.4</f>
        <v>2.2903225806451615</v>
      </c>
      <c r="AV137" s="39">
        <f t="shared" ref="AV137:AV200" si="124">L137/221</f>
        <v>0.36244343891402714</v>
      </c>
      <c r="AW137" s="39">
        <f t="shared" ref="AW137:AW200" si="125">N137</f>
        <v>278.60000000000002</v>
      </c>
      <c r="AX137" s="39">
        <f t="shared" ref="AX137:AX200" si="126">O137/0.434</f>
        <v>0</v>
      </c>
      <c r="AY137" s="39">
        <f t="shared" ref="AY137:BB200" si="127">P137</f>
        <v>0</v>
      </c>
      <c r="AZ137" s="39">
        <f t="shared" si="127"/>
        <v>69.5</v>
      </c>
      <c r="BA137" s="39">
        <f t="shared" si="127"/>
        <v>93.8</v>
      </c>
      <c r="BB137" s="39">
        <f t="shared" si="127"/>
        <v>605</v>
      </c>
      <c r="BC137" s="39">
        <f t="shared" ref="BC137:BC200" si="128">T137/0.5</f>
        <v>56.06</v>
      </c>
      <c r="BD137" s="39">
        <f t="shared" ref="BD137:BF200" si="129">U137/0.434</f>
        <v>0</v>
      </c>
      <c r="BE137" s="39">
        <f t="shared" si="129"/>
        <v>0</v>
      </c>
      <c r="BF137" s="39">
        <f t="shared" si="129"/>
        <v>0</v>
      </c>
      <c r="BG137" s="39">
        <f t="shared" ref="BG137:BG200" si="130">X137/10.416</f>
        <v>0</v>
      </c>
      <c r="BH137" s="39">
        <f t="shared" si="90"/>
        <v>5.6547619047619042</v>
      </c>
      <c r="BI137" s="39">
        <f t="shared" ref="BI137:BI200" si="131">Z137/15</f>
        <v>0</v>
      </c>
      <c r="BJ137" s="39">
        <f t="shared" ref="BJ137:BJ200" si="132">AA137/14.756</f>
        <v>0</v>
      </c>
      <c r="BK137" s="39">
        <f t="shared" ref="BK137:BK200" si="133">AB137/1000</f>
        <v>0.2127</v>
      </c>
      <c r="BL137" s="39">
        <f t="shared" ref="BL137:BL200" si="134">AC137/3000</f>
        <v>0.32400000000000001</v>
      </c>
      <c r="BM137" s="39">
        <f t="shared" ref="BM137:BP200" si="135">AD137/(4*162)</f>
        <v>0.1236111111111111</v>
      </c>
      <c r="BN137" s="39">
        <f t="shared" si="135"/>
        <v>0</v>
      </c>
      <c r="BO137" s="39">
        <f t="shared" si="135"/>
        <v>0</v>
      </c>
      <c r="BP137" s="39">
        <f t="shared" si="135"/>
        <v>0</v>
      </c>
      <c r="BQ137" s="39">
        <f t="shared" ref="BQ137:BQ200" si="136">AH137/0.434</f>
        <v>0</v>
      </c>
      <c r="BR137" s="39">
        <f t="shared" ref="BR137:BR200" si="137">AJ137/0.434</f>
        <v>0</v>
      </c>
      <c r="BS137" s="39">
        <f t="shared" ref="BS137:BS200" si="138">AK137/138.88</f>
        <v>0</v>
      </c>
      <c r="BT137" s="39">
        <f t="shared" ref="BT137:BU200" si="139">AL137/0.434</f>
        <v>0</v>
      </c>
      <c r="BU137" s="39">
        <f t="shared" si="139"/>
        <v>0</v>
      </c>
      <c r="BV137" s="40"/>
      <c r="BW137" s="39">
        <v>5.21</v>
      </c>
      <c r="BX137" s="39">
        <f t="shared" si="107"/>
        <v>0.50209999999999999</v>
      </c>
      <c r="BY137" s="39">
        <f t="shared" si="100"/>
        <v>0.84939646080000009</v>
      </c>
      <c r="BZ137" s="39"/>
      <c r="CA137" s="39">
        <f t="shared" si="101"/>
        <v>0.84939646080000009</v>
      </c>
      <c r="CB137" s="39">
        <f t="shared" si="113"/>
        <v>0.4672</v>
      </c>
      <c r="CC137" s="39">
        <f t="shared" si="114"/>
        <v>1.1608333333333334</v>
      </c>
      <c r="CD137" s="39">
        <f t="shared" si="110"/>
        <v>4.6765399092412148</v>
      </c>
      <c r="CE137" s="39">
        <f t="shared" si="110"/>
        <v>2.2903225806451615</v>
      </c>
      <c r="CF137" s="39">
        <f t="shared" si="102"/>
        <v>6.4490740740740737E-2</v>
      </c>
      <c r="CG137" s="39">
        <f t="shared" si="115"/>
        <v>0.2127</v>
      </c>
      <c r="CH137" s="39">
        <f t="shared" si="83"/>
        <v>0</v>
      </c>
      <c r="CI137" s="39">
        <f t="shared" si="84"/>
        <v>0</v>
      </c>
      <c r="CJ137" s="39">
        <f>AV137</f>
        <v>0.36244343891402714</v>
      </c>
      <c r="CK137" s="39">
        <f t="shared" ref="CK137:CK200" si="140">CO137</f>
        <v>4.6765399092412148</v>
      </c>
      <c r="CL137" s="39">
        <f t="shared" si="85"/>
        <v>0</v>
      </c>
      <c r="CM137" s="39">
        <f t="shared" si="103"/>
        <v>4.12608</v>
      </c>
      <c r="CN137" s="39">
        <f t="shared" si="118"/>
        <v>5.6547619047619042</v>
      </c>
      <c r="CO137" s="39">
        <f t="shared" ref="CO137:CO200" si="141">CD137</f>
        <v>4.6765399092412148</v>
      </c>
      <c r="CP137" s="39">
        <f t="shared" si="116"/>
        <v>16.051306468135451</v>
      </c>
      <c r="CQ137" s="39">
        <f t="shared" si="86"/>
        <v>5.8439796859666444</v>
      </c>
      <c r="CR137" s="39">
        <v>4.12608</v>
      </c>
      <c r="CS137" s="39">
        <f t="shared" si="99"/>
        <v>5.8439796859666444</v>
      </c>
      <c r="CT137" s="6"/>
      <c r="CU137" s="39">
        <f t="shared" si="104"/>
        <v>0.97248513622919464</v>
      </c>
    </row>
    <row r="138" spans="1:99">
      <c r="A138" s="59">
        <v>1630</v>
      </c>
      <c r="B138" s="6"/>
      <c r="C138" s="30">
        <v>1849.1</v>
      </c>
      <c r="D138" s="30">
        <v>1830.6</v>
      </c>
      <c r="E138" s="30">
        <v>808.3</v>
      </c>
      <c r="F138" s="6"/>
      <c r="G138" s="30">
        <v>33.5</v>
      </c>
      <c r="H138" s="6"/>
      <c r="I138" s="30">
        <v>50.98</v>
      </c>
      <c r="J138" s="30">
        <v>64.8</v>
      </c>
      <c r="K138" s="6"/>
      <c r="L138" s="6"/>
      <c r="M138" s="6"/>
      <c r="N138" s="30">
        <v>261.89999999999998</v>
      </c>
      <c r="O138" s="6"/>
      <c r="P138" s="6"/>
      <c r="Q138" s="30">
        <v>79.599999999999994</v>
      </c>
      <c r="R138" s="30">
        <v>90.2</v>
      </c>
      <c r="S138" s="30">
        <v>1272</v>
      </c>
      <c r="T138" s="30">
        <v>40.270000000000003</v>
      </c>
      <c r="U138" s="6"/>
      <c r="V138" s="30">
        <v>1.08</v>
      </c>
      <c r="W138" s="6"/>
      <c r="X138" s="6"/>
      <c r="Y138" s="30">
        <v>54.85</v>
      </c>
      <c r="Z138" s="6"/>
      <c r="AA138" s="6"/>
      <c r="AB138" s="30">
        <v>140.69999999999999</v>
      </c>
      <c r="AC138" s="30">
        <v>500</v>
      </c>
      <c r="AD138" s="30">
        <v>45.9</v>
      </c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39">
        <f t="shared" si="119"/>
        <v>0.61019999999999996</v>
      </c>
      <c r="AP138" s="40"/>
      <c r="AQ138" s="39">
        <f t="shared" si="106"/>
        <v>0.61636666666666662</v>
      </c>
      <c r="AR138" s="39">
        <f t="shared" si="120"/>
        <v>0.67</v>
      </c>
      <c r="AS138" s="39">
        <f t="shared" si="121"/>
        <v>0</v>
      </c>
      <c r="AT138" s="39">
        <f t="shared" si="122"/>
        <v>3.5867309248249901</v>
      </c>
      <c r="AU138" s="39">
        <f t="shared" si="123"/>
        <v>1.4930875576036866</v>
      </c>
      <c r="AV138" s="39">
        <f t="shared" si="124"/>
        <v>0</v>
      </c>
      <c r="AW138" s="39">
        <f t="shared" si="125"/>
        <v>261.89999999999998</v>
      </c>
      <c r="AX138" s="39">
        <f t="shared" si="126"/>
        <v>0</v>
      </c>
      <c r="AY138" s="39">
        <f t="shared" si="127"/>
        <v>0</v>
      </c>
      <c r="AZ138" s="39">
        <f t="shared" si="127"/>
        <v>79.599999999999994</v>
      </c>
      <c r="BA138" s="39">
        <f t="shared" si="127"/>
        <v>90.2</v>
      </c>
      <c r="BB138" s="39">
        <f t="shared" si="127"/>
        <v>1272</v>
      </c>
      <c r="BC138" s="39">
        <f t="shared" si="128"/>
        <v>80.540000000000006</v>
      </c>
      <c r="BD138" s="39">
        <f t="shared" si="129"/>
        <v>0</v>
      </c>
      <c r="BE138" s="39">
        <f t="shared" si="129"/>
        <v>2.4884792626728114</v>
      </c>
      <c r="BF138" s="39">
        <f t="shared" si="129"/>
        <v>0</v>
      </c>
      <c r="BG138" s="39">
        <f t="shared" si="130"/>
        <v>0</v>
      </c>
      <c r="BH138" s="39">
        <f t="shared" si="90"/>
        <v>5.564516129032258</v>
      </c>
      <c r="BI138" s="39">
        <f t="shared" si="131"/>
        <v>0</v>
      </c>
      <c r="BJ138" s="39">
        <f t="shared" si="132"/>
        <v>0</v>
      </c>
      <c r="BK138" s="39">
        <f t="shared" si="133"/>
        <v>0.14069999999999999</v>
      </c>
      <c r="BL138" s="39">
        <f t="shared" si="134"/>
        <v>0.16666666666666666</v>
      </c>
      <c r="BM138" s="39">
        <f t="shared" si="135"/>
        <v>7.0833333333333331E-2</v>
      </c>
      <c r="BN138" s="39">
        <f t="shared" si="135"/>
        <v>0</v>
      </c>
      <c r="BO138" s="39">
        <f t="shared" si="135"/>
        <v>0</v>
      </c>
      <c r="BP138" s="39">
        <f t="shared" si="135"/>
        <v>0</v>
      </c>
      <c r="BQ138" s="39">
        <f t="shared" si="136"/>
        <v>0</v>
      </c>
      <c r="BR138" s="39">
        <f t="shared" si="137"/>
        <v>0</v>
      </c>
      <c r="BS138" s="39">
        <f t="shared" si="138"/>
        <v>0</v>
      </c>
      <c r="BT138" s="39">
        <f t="shared" si="139"/>
        <v>0</v>
      </c>
      <c r="BU138" s="39">
        <f t="shared" si="139"/>
        <v>0</v>
      </c>
      <c r="BV138" s="40"/>
      <c r="BW138" s="39">
        <v>5.47</v>
      </c>
      <c r="BX138" s="39">
        <f t="shared" si="107"/>
        <v>0.61636666666666662</v>
      </c>
      <c r="BY138" s="39">
        <f t="shared" si="100"/>
        <v>0.99906493893333326</v>
      </c>
      <c r="BZ138" s="39"/>
      <c r="CA138" s="39">
        <f t="shared" si="101"/>
        <v>0.99906493893333326</v>
      </c>
      <c r="CB138" s="39">
        <f t="shared" si="113"/>
        <v>0.67</v>
      </c>
      <c r="CC138" s="39">
        <f t="shared" si="114"/>
        <v>1.0912499999999998</v>
      </c>
      <c r="CD138" s="39">
        <f t="shared" si="110"/>
        <v>3.5867309248249901</v>
      </c>
      <c r="CE138" s="39">
        <f t="shared" si="110"/>
        <v>1.4930875576036866</v>
      </c>
      <c r="CF138" s="39">
        <f t="shared" si="102"/>
        <v>6.0624999999999991E-2</v>
      </c>
      <c r="CG138" s="39">
        <f t="shared" si="115"/>
        <v>0.14069999999999999</v>
      </c>
      <c r="CH138" s="39">
        <f t="shared" si="83"/>
        <v>0</v>
      </c>
      <c r="CI138" s="39">
        <f t="shared" si="84"/>
        <v>0</v>
      </c>
      <c r="CJ138" s="39">
        <v>0.3</v>
      </c>
      <c r="CK138" s="39">
        <f t="shared" si="140"/>
        <v>3.5867309248249901</v>
      </c>
      <c r="CL138" s="39">
        <f t="shared" si="85"/>
        <v>0</v>
      </c>
      <c r="CM138" s="39">
        <f t="shared" si="103"/>
        <v>4.12608</v>
      </c>
      <c r="CN138" s="39">
        <f t="shared" si="118"/>
        <v>5.564516129032258</v>
      </c>
      <c r="CO138" s="39">
        <f t="shared" si="141"/>
        <v>3.5867309248249901</v>
      </c>
      <c r="CP138" s="39">
        <f t="shared" si="116"/>
        <v>9.1979396615158198</v>
      </c>
      <c r="CQ138" s="39">
        <f t="shared" si="86"/>
        <v>3.3487973481381892</v>
      </c>
      <c r="CR138" s="39">
        <v>4.12608</v>
      </c>
      <c r="CS138" s="39">
        <f t="shared" si="99"/>
        <v>3.3487973481381892</v>
      </c>
      <c r="CT138" s="6"/>
      <c r="CU138" s="39">
        <f t="shared" si="104"/>
        <v>0.9633749261681479</v>
      </c>
    </row>
    <row r="139" spans="1:99">
      <c r="A139" s="59">
        <v>1631</v>
      </c>
      <c r="B139" s="6"/>
      <c r="C139" s="30">
        <v>1514.5</v>
      </c>
      <c r="D139" s="30">
        <v>1701</v>
      </c>
      <c r="E139" s="30">
        <v>672.1</v>
      </c>
      <c r="F139" s="6"/>
      <c r="G139" s="30">
        <v>29.36</v>
      </c>
      <c r="H139" s="6"/>
      <c r="I139" s="30">
        <v>39.9</v>
      </c>
      <c r="J139" s="30">
        <v>59.37</v>
      </c>
      <c r="K139" s="6"/>
      <c r="L139" s="6"/>
      <c r="M139" s="6"/>
      <c r="N139" s="30">
        <v>291</v>
      </c>
      <c r="O139" s="6"/>
      <c r="P139" s="6"/>
      <c r="Q139" s="30">
        <v>48.6</v>
      </c>
      <c r="R139" s="30">
        <v>67.5</v>
      </c>
      <c r="S139" s="30">
        <v>1652</v>
      </c>
      <c r="T139" s="6"/>
      <c r="U139" s="6"/>
      <c r="V139" s="6"/>
      <c r="W139" s="6"/>
      <c r="X139" s="6"/>
      <c r="Y139" s="30">
        <v>51.88</v>
      </c>
      <c r="Z139" s="6"/>
      <c r="AA139" s="6"/>
      <c r="AB139" s="30">
        <v>164.3</v>
      </c>
      <c r="AC139" s="30">
        <v>537</v>
      </c>
      <c r="AD139" s="30">
        <v>68.849999999999994</v>
      </c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39">
        <f t="shared" si="119"/>
        <v>0.56699999999999995</v>
      </c>
      <c r="AP139" s="40"/>
      <c r="AQ139" s="39">
        <f t="shared" si="106"/>
        <v>0.50483333333333336</v>
      </c>
      <c r="AR139" s="39">
        <f t="shared" si="120"/>
        <v>0.58719999999999994</v>
      </c>
      <c r="AS139" s="39">
        <f t="shared" si="121"/>
        <v>0</v>
      </c>
      <c r="AT139" s="39">
        <f t="shared" si="122"/>
        <v>2.8071903472051218</v>
      </c>
      <c r="AU139" s="39">
        <f t="shared" si="123"/>
        <v>1.3679723502304146</v>
      </c>
      <c r="AV139" s="39">
        <f t="shared" si="124"/>
        <v>0</v>
      </c>
      <c r="AW139" s="39">
        <f t="shared" si="125"/>
        <v>291</v>
      </c>
      <c r="AX139" s="39">
        <f t="shared" si="126"/>
        <v>0</v>
      </c>
      <c r="AY139" s="39">
        <f t="shared" si="127"/>
        <v>0</v>
      </c>
      <c r="AZ139" s="39">
        <f t="shared" si="127"/>
        <v>48.6</v>
      </c>
      <c r="BA139" s="39">
        <f t="shared" si="127"/>
        <v>67.5</v>
      </c>
      <c r="BB139" s="39">
        <f t="shared" si="127"/>
        <v>1652</v>
      </c>
      <c r="BC139" s="39">
        <f t="shared" si="128"/>
        <v>0</v>
      </c>
      <c r="BD139" s="39">
        <f t="shared" si="129"/>
        <v>0</v>
      </c>
      <c r="BE139" s="39">
        <f t="shared" si="129"/>
        <v>0</v>
      </c>
      <c r="BF139" s="39">
        <f t="shared" si="129"/>
        <v>0</v>
      </c>
      <c r="BG139" s="39">
        <f t="shared" si="130"/>
        <v>0</v>
      </c>
      <c r="BH139" s="39">
        <f t="shared" si="90"/>
        <v>5.5990783410138247</v>
      </c>
      <c r="BI139" s="39">
        <f t="shared" si="131"/>
        <v>0</v>
      </c>
      <c r="BJ139" s="39">
        <f t="shared" si="132"/>
        <v>0</v>
      </c>
      <c r="BK139" s="39">
        <f t="shared" si="133"/>
        <v>0.1643</v>
      </c>
      <c r="BL139" s="39">
        <f t="shared" si="134"/>
        <v>0.17899999999999999</v>
      </c>
      <c r="BM139" s="39">
        <f t="shared" si="135"/>
        <v>0.10625</v>
      </c>
      <c r="BN139" s="39">
        <f t="shared" si="135"/>
        <v>0</v>
      </c>
      <c r="BO139" s="39">
        <f t="shared" si="135"/>
        <v>0</v>
      </c>
      <c r="BP139" s="39">
        <f t="shared" si="135"/>
        <v>0</v>
      </c>
      <c r="BQ139" s="39">
        <f t="shared" si="136"/>
        <v>0</v>
      </c>
      <c r="BR139" s="39">
        <f t="shared" si="137"/>
        <v>0</v>
      </c>
      <c r="BS139" s="39">
        <f t="shared" si="138"/>
        <v>0</v>
      </c>
      <c r="BT139" s="39">
        <f t="shared" si="139"/>
        <v>0</v>
      </c>
      <c r="BU139" s="39">
        <f t="shared" si="139"/>
        <v>0</v>
      </c>
      <c r="BV139" s="40"/>
      <c r="BW139" s="39">
        <v>6.07</v>
      </c>
      <c r="BX139" s="39">
        <f t="shared" si="107"/>
        <v>0.50483333333333336</v>
      </c>
      <c r="BY139" s="39">
        <f t="shared" si="100"/>
        <v>0.8775424586666668</v>
      </c>
      <c r="BZ139" s="39"/>
      <c r="CA139" s="39">
        <f t="shared" si="101"/>
        <v>0.8775424586666668</v>
      </c>
      <c r="CB139" s="39">
        <f t="shared" si="113"/>
        <v>0.58719999999999994</v>
      </c>
      <c r="CC139" s="39">
        <f t="shared" si="114"/>
        <v>1.2124999999999999</v>
      </c>
      <c r="CD139" s="39">
        <f t="shared" si="110"/>
        <v>2.8071903472051218</v>
      </c>
      <c r="CE139" s="39">
        <f t="shared" si="110"/>
        <v>1.3679723502304146</v>
      </c>
      <c r="CF139" s="39">
        <f t="shared" si="102"/>
        <v>6.7361111111111108E-2</v>
      </c>
      <c r="CG139" s="39">
        <f t="shared" si="115"/>
        <v>0.1643</v>
      </c>
      <c r="CH139" s="39">
        <f t="shared" ref="CH139:CH202" si="142">BJ139</f>
        <v>0</v>
      </c>
      <c r="CI139" s="39">
        <f t="shared" ref="CI139:CI202" si="143">BG139</f>
        <v>0</v>
      </c>
      <c r="CJ139" s="39">
        <v>0.3</v>
      </c>
      <c r="CK139" s="39">
        <f t="shared" si="140"/>
        <v>2.8071903472051218</v>
      </c>
      <c r="CL139" s="39">
        <f t="shared" ref="CL139:CL202" si="144">BU139</f>
        <v>0</v>
      </c>
      <c r="CM139" s="39">
        <f t="shared" si="103"/>
        <v>4.0274452857142853</v>
      </c>
      <c r="CN139" s="39">
        <f t="shared" si="118"/>
        <v>5.5990783410138247</v>
      </c>
      <c r="CO139" s="39">
        <f t="shared" si="141"/>
        <v>2.8071903472051218</v>
      </c>
      <c r="CP139" s="39">
        <f t="shared" si="116"/>
        <v>13.796909492273731</v>
      </c>
      <c r="CQ139" s="39">
        <f t="shared" si="86"/>
        <v>5.0231960222072845</v>
      </c>
      <c r="CR139" s="39">
        <v>4.0274452857142853</v>
      </c>
      <c r="CS139" s="39">
        <f t="shared" si="99"/>
        <v>5.0231960222072845</v>
      </c>
      <c r="CT139" s="6"/>
      <c r="CU139" s="39">
        <f t="shared" si="104"/>
        <v>0.90623072888270395</v>
      </c>
    </row>
    <row r="140" spans="1:99">
      <c r="A140" s="59">
        <v>1632</v>
      </c>
      <c r="B140" s="6"/>
      <c r="C140" s="30">
        <v>828.4</v>
      </c>
      <c r="D140" s="30">
        <v>1058.3</v>
      </c>
      <c r="E140" s="30">
        <v>428.2</v>
      </c>
      <c r="F140" s="6"/>
      <c r="G140" s="30">
        <v>18.63</v>
      </c>
      <c r="H140" s="6"/>
      <c r="I140" s="30">
        <v>51.27</v>
      </c>
      <c r="J140" s="30">
        <v>62.05</v>
      </c>
      <c r="K140" s="6"/>
      <c r="L140" s="6"/>
      <c r="M140" s="6"/>
      <c r="N140" s="30">
        <v>308.7</v>
      </c>
      <c r="O140" s="6"/>
      <c r="P140" s="6"/>
      <c r="Q140" s="30">
        <v>72.900000000000006</v>
      </c>
      <c r="R140" s="30">
        <v>28.7</v>
      </c>
      <c r="S140" s="30">
        <v>1406</v>
      </c>
      <c r="T140" s="30">
        <v>40.5</v>
      </c>
      <c r="U140" s="6"/>
      <c r="V140" s="6"/>
      <c r="W140" s="6"/>
      <c r="X140" s="6"/>
      <c r="Y140" s="30">
        <v>59.92</v>
      </c>
      <c r="Z140" s="6"/>
      <c r="AA140" s="6"/>
      <c r="AB140" s="30">
        <v>171.1</v>
      </c>
      <c r="AC140" s="30">
        <v>675</v>
      </c>
      <c r="AD140" s="30">
        <v>56.7</v>
      </c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39">
        <f t="shared" si="119"/>
        <v>0.35276666666666667</v>
      </c>
      <c r="AP140" s="40"/>
      <c r="AQ140" s="39">
        <f t="shared" si="106"/>
        <v>0.27613333333333334</v>
      </c>
      <c r="AR140" s="39">
        <f t="shared" si="120"/>
        <v>0.37259999999999999</v>
      </c>
      <c r="AS140" s="39">
        <f t="shared" si="121"/>
        <v>0</v>
      </c>
      <c r="AT140" s="39">
        <f t="shared" si="122"/>
        <v>3.6071340626868826</v>
      </c>
      <c r="AU140" s="39">
        <f t="shared" si="123"/>
        <v>1.4297235023041475</v>
      </c>
      <c r="AV140" s="39">
        <f t="shared" si="124"/>
        <v>0</v>
      </c>
      <c r="AW140" s="39">
        <f t="shared" si="125"/>
        <v>308.7</v>
      </c>
      <c r="AX140" s="39">
        <f t="shared" si="126"/>
        <v>0</v>
      </c>
      <c r="AY140" s="39">
        <f t="shared" si="127"/>
        <v>0</v>
      </c>
      <c r="AZ140" s="39">
        <f t="shared" si="127"/>
        <v>72.900000000000006</v>
      </c>
      <c r="BA140" s="39">
        <f t="shared" si="127"/>
        <v>28.7</v>
      </c>
      <c r="BB140" s="39">
        <f t="shared" si="127"/>
        <v>1406</v>
      </c>
      <c r="BC140" s="39">
        <f t="shared" si="128"/>
        <v>81</v>
      </c>
      <c r="BD140" s="39">
        <f t="shared" si="129"/>
        <v>0</v>
      </c>
      <c r="BE140" s="39">
        <f t="shared" si="129"/>
        <v>0</v>
      </c>
      <c r="BF140" s="39">
        <f t="shared" si="129"/>
        <v>0</v>
      </c>
      <c r="BG140" s="39">
        <f t="shared" si="130"/>
        <v>0</v>
      </c>
      <c r="BH140" s="39">
        <f t="shared" si="90"/>
        <v>5.7094854070660519</v>
      </c>
      <c r="BI140" s="39">
        <f t="shared" si="131"/>
        <v>0</v>
      </c>
      <c r="BJ140" s="39">
        <f t="shared" si="132"/>
        <v>0</v>
      </c>
      <c r="BK140" s="39">
        <f t="shared" si="133"/>
        <v>0.1711</v>
      </c>
      <c r="BL140" s="39">
        <f t="shared" si="134"/>
        <v>0.22500000000000001</v>
      </c>
      <c r="BM140" s="39">
        <f t="shared" si="135"/>
        <v>8.7500000000000008E-2</v>
      </c>
      <c r="BN140" s="39">
        <f t="shared" si="135"/>
        <v>0</v>
      </c>
      <c r="BO140" s="39">
        <f t="shared" si="135"/>
        <v>0</v>
      </c>
      <c r="BP140" s="39">
        <f t="shared" si="135"/>
        <v>0</v>
      </c>
      <c r="BQ140" s="39">
        <f t="shared" si="136"/>
        <v>0</v>
      </c>
      <c r="BR140" s="39">
        <f t="shared" si="137"/>
        <v>0</v>
      </c>
      <c r="BS140" s="39">
        <f t="shared" si="138"/>
        <v>0</v>
      </c>
      <c r="BT140" s="39">
        <f t="shared" si="139"/>
        <v>0</v>
      </c>
      <c r="BU140" s="39">
        <f t="shared" si="139"/>
        <v>0</v>
      </c>
      <c r="BV140" s="40"/>
      <c r="BW140" s="39">
        <v>6</v>
      </c>
      <c r="BX140" s="39">
        <f t="shared" si="107"/>
        <v>0.27613333333333334</v>
      </c>
      <c r="BY140" s="39">
        <f t="shared" si="100"/>
        <v>0.59094596106666675</v>
      </c>
      <c r="BZ140" s="39"/>
      <c r="CA140" s="39">
        <f t="shared" si="101"/>
        <v>0.59094596106666675</v>
      </c>
      <c r="CB140" s="39">
        <f t="shared" si="113"/>
        <v>0.37259999999999999</v>
      </c>
      <c r="CC140" s="39">
        <f t="shared" si="114"/>
        <v>1.2862499999999999</v>
      </c>
      <c r="CD140" s="39">
        <f t="shared" si="110"/>
        <v>3.6071340626868826</v>
      </c>
      <c r="CE140" s="39">
        <f t="shared" si="110"/>
        <v>1.4297235023041475</v>
      </c>
      <c r="CF140" s="39">
        <f t="shared" si="102"/>
        <v>7.1458333333333332E-2</v>
      </c>
      <c r="CG140" s="39">
        <f t="shared" si="115"/>
        <v>0.1711</v>
      </c>
      <c r="CH140" s="39">
        <f t="shared" si="142"/>
        <v>0</v>
      </c>
      <c r="CI140" s="39">
        <f t="shared" si="143"/>
        <v>0</v>
      </c>
      <c r="CJ140" s="39">
        <v>0.3</v>
      </c>
      <c r="CK140" s="39">
        <f t="shared" si="140"/>
        <v>3.6071340626868826</v>
      </c>
      <c r="CL140" s="39">
        <f t="shared" si="144"/>
        <v>0</v>
      </c>
      <c r="CM140" s="39">
        <f t="shared" si="103"/>
        <v>3.6495812499999993</v>
      </c>
      <c r="CN140" s="39">
        <f t="shared" si="118"/>
        <v>5.7094854070660519</v>
      </c>
      <c r="CO140" s="39">
        <f t="shared" si="141"/>
        <v>3.6071340626868826</v>
      </c>
      <c r="CP140" s="39">
        <f t="shared" si="116"/>
        <v>11.362160758343075</v>
      </c>
      <c r="CQ140" s="39">
        <f t="shared" ref="CQ140:CQ203" si="145">CP140*CQ$209/CP$209</f>
        <v>4.1367496653471756</v>
      </c>
      <c r="CR140" s="39">
        <v>3.6495812499999993</v>
      </c>
      <c r="CS140" s="39">
        <f t="shared" si="99"/>
        <v>4.1367496653471756</v>
      </c>
      <c r="CT140" s="6"/>
      <c r="CU140" s="39">
        <f t="shared" si="104"/>
        <v>0.76503197369984388</v>
      </c>
    </row>
    <row r="141" spans="1:99">
      <c r="A141" s="59">
        <v>1633</v>
      </c>
      <c r="B141" s="6"/>
      <c r="C141" s="30">
        <v>652.5</v>
      </c>
      <c r="D141" s="30">
        <v>750.5</v>
      </c>
      <c r="E141" s="30">
        <v>398.4</v>
      </c>
      <c r="F141" s="6"/>
      <c r="G141" s="30">
        <v>10.66</v>
      </c>
      <c r="H141" s="6"/>
      <c r="I141" s="30">
        <v>52.46</v>
      </c>
      <c r="J141" s="30">
        <v>56.7</v>
      </c>
      <c r="K141" s="6"/>
      <c r="L141" s="6"/>
      <c r="M141" s="6"/>
      <c r="N141" s="30">
        <v>286</v>
      </c>
      <c r="O141" s="6"/>
      <c r="P141" s="6"/>
      <c r="Q141" s="6"/>
      <c r="R141" s="30">
        <v>98.1</v>
      </c>
      <c r="S141" s="30">
        <v>2430</v>
      </c>
      <c r="T141" s="6"/>
      <c r="U141" s="6"/>
      <c r="V141" s="30">
        <v>1.26</v>
      </c>
      <c r="W141" s="6"/>
      <c r="X141" s="6"/>
      <c r="Y141" s="30">
        <v>57.37</v>
      </c>
      <c r="Z141" s="6"/>
      <c r="AA141" s="6"/>
      <c r="AB141" s="30">
        <v>186.3</v>
      </c>
      <c r="AC141" s="30">
        <v>798</v>
      </c>
      <c r="AD141" s="30">
        <v>65.47</v>
      </c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39">
        <f t="shared" si="119"/>
        <v>0.25016666666666665</v>
      </c>
      <c r="AP141" s="40"/>
      <c r="AQ141" s="39">
        <f t="shared" si="106"/>
        <v>0.2175</v>
      </c>
      <c r="AR141" s="39">
        <f t="shared" si="120"/>
        <v>0.2132</v>
      </c>
      <c r="AS141" s="39">
        <f t="shared" si="121"/>
        <v>0</v>
      </c>
      <c r="AT141" s="39">
        <f t="shared" si="122"/>
        <v>3.6908572835684388</v>
      </c>
      <c r="AU141" s="39">
        <f t="shared" si="123"/>
        <v>1.306451612903226</v>
      </c>
      <c r="AV141" s="39">
        <f t="shared" si="124"/>
        <v>0</v>
      </c>
      <c r="AW141" s="39">
        <f t="shared" si="125"/>
        <v>286</v>
      </c>
      <c r="AX141" s="39">
        <f t="shared" si="126"/>
        <v>0</v>
      </c>
      <c r="AY141" s="39">
        <f t="shared" si="127"/>
        <v>0</v>
      </c>
      <c r="AZ141" s="39">
        <f t="shared" si="127"/>
        <v>0</v>
      </c>
      <c r="BA141" s="39">
        <f t="shared" si="127"/>
        <v>98.1</v>
      </c>
      <c r="BB141" s="39">
        <f t="shared" si="127"/>
        <v>2430</v>
      </c>
      <c r="BC141" s="39">
        <f t="shared" si="128"/>
        <v>0</v>
      </c>
      <c r="BD141" s="39">
        <f t="shared" si="129"/>
        <v>0</v>
      </c>
      <c r="BE141" s="39">
        <f t="shared" si="129"/>
        <v>2.903225806451613</v>
      </c>
      <c r="BF141" s="39">
        <f t="shared" si="129"/>
        <v>0</v>
      </c>
      <c r="BG141" s="39">
        <f t="shared" si="130"/>
        <v>0</v>
      </c>
      <c r="BH141" s="39">
        <f t="shared" si="90"/>
        <v>6.370967741935484</v>
      </c>
      <c r="BI141" s="39">
        <f t="shared" si="131"/>
        <v>0</v>
      </c>
      <c r="BJ141" s="39">
        <f t="shared" si="132"/>
        <v>0</v>
      </c>
      <c r="BK141" s="39">
        <f t="shared" si="133"/>
        <v>0.18630000000000002</v>
      </c>
      <c r="BL141" s="39">
        <f t="shared" si="134"/>
        <v>0.26600000000000001</v>
      </c>
      <c r="BM141" s="39">
        <f t="shared" si="135"/>
        <v>0.10103395061728394</v>
      </c>
      <c r="BN141" s="39">
        <f t="shared" si="135"/>
        <v>0</v>
      </c>
      <c r="BO141" s="39">
        <f t="shared" si="135"/>
        <v>0</v>
      </c>
      <c r="BP141" s="39">
        <f t="shared" si="135"/>
        <v>0</v>
      </c>
      <c r="BQ141" s="39">
        <f t="shared" si="136"/>
        <v>0</v>
      </c>
      <c r="BR141" s="39">
        <f t="shared" si="137"/>
        <v>0</v>
      </c>
      <c r="BS141" s="39">
        <f t="shared" si="138"/>
        <v>0</v>
      </c>
      <c r="BT141" s="39">
        <f t="shared" si="139"/>
        <v>0</v>
      </c>
      <c r="BU141" s="39">
        <f t="shared" si="139"/>
        <v>0</v>
      </c>
      <c r="BV141" s="40"/>
      <c r="BW141" s="39">
        <v>5.94</v>
      </c>
      <c r="BX141" s="39">
        <f t="shared" si="107"/>
        <v>0.2175</v>
      </c>
      <c r="BY141" s="39">
        <f t="shared" si="100"/>
        <v>0.51625931000000003</v>
      </c>
      <c r="BZ141" s="39"/>
      <c r="CA141" s="39">
        <f t="shared" si="101"/>
        <v>0.51625931000000003</v>
      </c>
      <c r="CB141" s="39">
        <f t="shared" si="113"/>
        <v>0.2132</v>
      </c>
      <c r="CC141" s="39">
        <f t="shared" si="114"/>
        <v>1.1916666666666667</v>
      </c>
      <c r="CD141" s="39">
        <f t="shared" si="110"/>
        <v>3.6908572835684388</v>
      </c>
      <c r="CE141" s="39">
        <f t="shared" si="110"/>
        <v>1.306451612903226</v>
      </c>
      <c r="CF141" s="39">
        <f t="shared" si="102"/>
        <v>6.6203703703703709E-2</v>
      </c>
      <c r="CG141" s="39">
        <f t="shared" si="115"/>
        <v>0.18630000000000002</v>
      </c>
      <c r="CH141" s="39">
        <f t="shared" si="142"/>
        <v>0</v>
      </c>
      <c r="CI141" s="39">
        <f t="shared" si="143"/>
        <v>0</v>
      </c>
      <c r="CJ141" s="39">
        <v>0.3</v>
      </c>
      <c r="CK141" s="39">
        <f t="shared" si="140"/>
        <v>3.6908572835684388</v>
      </c>
      <c r="CL141" s="39">
        <f t="shared" si="144"/>
        <v>0</v>
      </c>
      <c r="CM141" s="39">
        <f t="shared" si="103"/>
        <v>3.8274599999999994</v>
      </c>
      <c r="CN141" s="39">
        <f t="shared" si="118"/>
        <v>6.370967741935484</v>
      </c>
      <c r="CO141" s="39">
        <f t="shared" si="141"/>
        <v>3.6908572835684388</v>
      </c>
      <c r="CP141" s="39">
        <f t="shared" si="116"/>
        <v>13.119588445303721</v>
      </c>
      <c r="CQ141" s="39">
        <f t="shared" si="145"/>
        <v>4.7765961303400282</v>
      </c>
      <c r="CR141" s="39">
        <v>3.8274599999999994</v>
      </c>
      <c r="CS141" s="39">
        <f t="shared" si="99"/>
        <v>4.7765961303400282</v>
      </c>
      <c r="CT141" s="6"/>
      <c r="CU141" s="39">
        <f t="shared" si="104"/>
        <v>0.72025962304260505</v>
      </c>
    </row>
    <row r="142" spans="1:99">
      <c r="A142" s="59">
        <v>1634</v>
      </c>
      <c r="B142" s="6"/>
      <c r="C142" s="30">
        <v>803.5</v>
      </c>
      <c r="D142" s="30">
        <v>656.1</v>
      </c>
      <c r="E142" s="30">
        <v>435.4</v>
      </c>
      <c r="F142" s="6"/>
      <c r="G142" s="30">
        <v>13.7</v>
      </c>
      <c r="H142" s="6"/>
      <c r="I142" s="30">
        <v>48.57</v>
      </c>
      <c r="J142" s="30">
        <v>50.62</v>
      </c>
      <c r="K142" s="6"/>
      <c r="L142" s="6"/>
      <c r="M142" s="6"/>
      <c r="N142" s="30">
        <v>250.3</v>
      </c>
      <c r="O142" s="6"/>
      <c r="P142" s="6"/>
      <c r="Q142" s="30">
        <v>53.5</v>
      </c>
      <c r="R142" s="30">
        <v>71.5</v>
      </c>
      <c r="S142" s="30">
        <v>1160</v>
      </c>
      <c r="T142" s="6"/>
      <c r="U142" s="6"/>
      <c r="V142" s="6"/>
      <c r="W142" s="6"/>
      <c r="X142" s="6"/>
      <c r="Y142" s="30">
        <v>52.47</v>
      </c>
      <c r="Z142" s="6"/>
      <c r="AA142" s="6"/>
      <c r="AB142" s="30">
        <v>171.1</v>
      </c>
      <c r="AC142" s="30">
        <v>795</v>
      </c>
      <c r="AD142" s="30">
        <v>85.05</v>
      </c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39">
        <f t="shared" si="119"/>
        <v>0.21870000000000001</v>
      </c>
      <c r="AP142" s="40"/>
      <c r="AQ142" s="39">
        <f t="shared" si="106"/>
        <v>0.26783333333333331</v>
      </c>
      <c r="AR142" s="39">
        <f t="shared" si="120"/>
        <v>0.27399999999999997</v>
      </c>
      <c r="AS142" s="39">
        <f t="shared" si="121"/>
        <v>0</v>
      </c>
      <c r="AT142" s="39">
        <f t="shared" si="122"/>
        <v>3.4171738136278891</v>
      </c>
      <c r="AU142" s="39">
        <f t="shared" si="123"/>
        <v>1.1663594470046084</v>
      </c>
      <c r="AV142" s="39">
        <f t="shared" si="124"/>
        <v>0</v>
      </c>
      <c r="AW142" s="39">
        <f t="shared" si="125"/>
        <v>250.3</v>
      </c>
      <c r="AX142" s="39">
        <f t="shared" si="126"/>
        <v>0</v>
      </c>
      <c r="AY142" s="39">
        <f t="shared" si="127"/>
        <v>0</v>
      </c>
      <c r="AZ142" s="39">
        <f t="shared" si="127"/>
        <v>53.5</v>
      </c>
      <c r="BA142" s="39">
        <f t="shared" si="127"/>
        <v>71.5</v>
      </c>
      <c r="BB142" s="39">
        <f t="shared" si="127"/>
        <v>1160</v>
      </c>
      <c r="BC142" s="39">
        <f t="shared" si="128"/>
        <v>0</v>
      </c>
      <c r="BD142" s="39">
        <f t="shared" si="129"/>
        <v>0</v>
      </c>
      <c r="BE142" s="39">
        <f t="shared" si="129"/>
        <v>0</v>
      </c>
      <c r="BF142" s="39">
        <f t="shared" si="129"/>
        <v>0</v>
      </c>
      <c r="BG142" s="39">
        <f t="shared" si="130"/>
        <v>0</v>
      </c>
      <c r="BH142" s="39">
        <f t="shared" si="90"/>
        <v>6.2211981566820276</v>
      </c>
      <c r="BI142" s="39">
        <f t="shared" si="131"/>
        <v>0</v>
      </c>
      <c r="BJ142" s="39">
        <f t="shared" si="132"/>
        <v>0</v>
      </c>
      <c r="BK142" s="39">
        <f t="shared" si="133"/>
        <v>0.1711</v>
      </c>
      <c r="BL142" s="39">
        <f t="shared" si="134"/>
        <v>0.26500000000000001</v>
      </c>
      <c r="BM142" s="39">
        <f t="shared" si="135"/>
        <v>0.13125000000000001</v>
      </c>
      <c r="BN142" s="39">
        <f t="shared" si="135"/>
        <v>0</v>
      </c>
      <c r="BO142" s="39">
        <f t="shared" si="135"/>
        <v>0</v>
      </c>
      <c r="BP142" s="39">
        <f t="shared" si="135"/>
        <v>0</v>
      </c>
      <c r="BQ142" s="39">
        <f t="shared" si="136"/>
        <v>0</v>
      </c>
      <c r="BR142" s="39">
        <f t="shared" si="137"/>
        <v>0</v>
      </c>
      <c r="BS142" s="39">
        <f t="shared" si="138"/>
        <v>0</v>
      </c>
      <c r="BT142" s="39">
        <f t="shared" si="139"/>
        <v>0</v>
      </c>
      <c r="BU142" s="39">
        <f t="shared" si="139"/>
        <v>0</v>
      </c>
      <c r="BV142" s="40"/>
      <c r="BW142" s="39">
        <v>5.9</v>
      </c>
      <c r="BX142" s="39">
        <f t="shared" si="107"/>
        <v>0.26783333333333331</v>
      </c>
      <c r="BY142" s="39">
        <f t="shared" si="100"/>
        <v>0.57774057266666667</v>
      </c>
      <c r="BZ142" s="39"/>
      <c r="CA142" s="39">
        <f t="shared" si="101"/>
        <v>0.57774057266666667</v>
      </c>
      <c r="CB142" s="39">
        <f t="shared" si="113"/>
        <v>0.27399999999999997</v>
      </c>
      <c r="CC142" s="39">
        <f t="shared" si="114"/>
        <v>1.0429166666666667</v>
      </c>
      <c r="CD142" s="39">
        <f t="shared" si="110"/>
        <v>3.4171738136278891</v>
      </c>
      <c r="CE142" s="39">
        <f t="shared" si="110"/>
        <v>1.1663594470046084</v>
      </c>
      <c r="CF142" s="39">
        <f t="shared" si="102"/>
        <v>5.7939814814814819E-2</v>
      </c>
      <c r="CG142" s="39">
        <f t="shared" si="115"/>
        <v>0.1711</v>
      </c>
      <c r="CH142" s="39">
        <f t="shared" si="142"/>
        <v>0</v>
      </c>
      <c r="CI142" s="39">
        <f t="shared" si="143"/>
        <v>0</v>
      </c>
      <c r="CJ142" s="39">
        <v>0.3</v>
      </c>
      <c r="CK142" s="39">
        <f t="shared" si="140"/>
        <v>3.4171738136278891</v>
      </c>
      <c r="CL142" s="39">
        <f t="shared" si="144"/>
        <v>0</v>
      </c>
      <c r="CM142" s="39">
        <f t="shared" si="103"/>
        <v>3.3490274999999996</v>
      </c>
      <c r="CN142" s="39">
        <f t="shared" si="118"/>
        <v>6.2211981566820276</v>
      </c>
      <c r="CO142" s="39">
        <f t="shared" si="141"/>
        <v>3.4171738136278891</v>
      </c>
      <c r="CP142" s="39">
        <f t="shared" si="116"/>
        <v>17.04324113751461</v>
      </c>
      <c r="CQ142" s="39">
        <f t="shared" si="145"/>
        <v>6.2051244980207629</v>
      </c>
      <c r="CR142" s="39">
        <v>3.3490274999999996</v>
      </c>
      <c r="CS142" s="39">
        <f t="shared" si="99"/>
        <v>6.2051244980207629</v>
      </c>
      <c r="CT142" s="6"/>
      <c r="CU142" s="39">
        <f t="shared" si="104"/>
        <v>0.74638710584696488</v>
      </c>
    </row>
    <row r="143" spans="1:99">
      <c r="A143" s="59">
        <v>1635</v>
      </c>
      <c r="B143" s="6"/>
      <c r="C143" s="30">
        <v>921.3</v>
      </c>
      <c r="D143" s="30">
        <v>745.2</v>
      </c>
      <c r="E143" s="30">
        <v>437.7</v>
      </c>
      <c r="F143" s="6"/>
      <c r="G143" s="30">
        <v>12.51</v>
      </c>
      <c r="H143" s="6"/>
      <c r="I143" s="30">
        <v>45.77</v>
      </c>
      <c r="J143" s="30">
        <v>46.33</v>
      </c>
      <c r="K143" s="6"/>
      <c r="L143" s="6"/>
      <c r="M143" s="6"/>
      <c r="N143" s="30">
        <v>297.7</v>
      </c>
      <c r="O143" s="6"/>
      <c r="P143" s="6"/>
      <c r="Q143" s="30">
        <v>56.2</v>
      </c>
      <c r="R143" s="30">
        <v>50.6</v>
      </c>
      <c r="S143" s="30">
        <v>1057</v>
      </c>
      <c r="T143" s="6"/>
      <c r="U143" s="6"/>
      <c r="V143" s="6"/>
      <c r="W143" s="6"/>
      <c r="X143" s="6"/>
      <c r="Y143" s="30">
        <v>51.69</v>
      </c>
      <c r="Z143" s="6"/>
      <c r="AA143" s="6"/>
      <c r="AB143" s="30">
        <v>139.69999999999999</v>
      </c>
      <c r="AC143" s="30">
        <v>599</v>
      </c>
      <c r="AD143" s="30">
        <v>85.39</v>
      </c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39">
        <f t="shared" si="119"/>
        <v>0.24840000000000001</v>
      </c>
      <c r="AP143" s="40"/>
      <c r="AQ143" s="39">
        <f t="shared" si="106"/>
        <v>0.30709999999999998</v>
      </c>
      <c r="AR143" s="39">
        <f t="shared" si="120"/>
        <v>0.25019999999999998</v>
      </c>
      <c r="AS143" s="39">
        <f t="shared" si="121"/>
        <v>0</v>
      </c>
      <c r="AT143" s="39">
        <f t="shared" si="122"/>
        <v>3.2201779997889335</v>
      </c>
      <c r="AU143" s="39">
        <f t="shared" si="123"/>
        <v>1.0675115207373271</v>
      </c>
      <c r="AV143" s="39">
        <f t="shared" si="124"/>
        <v>0</v>
      </c>
      <c r="AW143" s="39">
        <f t="shared" si="125"/>
        <v>297.7</v>
      </c>
      <c r="AX143" s="39">
        <f t="shared" si="126"/>
        <v>0</v>
      </c>
      <c r="AY143" s="39">
        <f t="shared" si="127"/>
        <v>0</v>
      </c>
      <c r="AZ143" s="39">
        <f t="shared" si="127"/>
        <v>56.2</v>
      </c>
      <c r="BA143" s="39">
        <f t="shared" si="127"/>
        <v>50.6</v>
      </c>
      <c r="BB143" s="39">
        <f t="shared" si="127"/>
        <v>1057</v>
      </c>
      <c r="BC143" s="39">
        <f t="shared" si="128"/>
        <v>0</v>
      </c>
      <c r="BD143" s="39">
        <f t="shared" si="129"/>
        <v>0</v>
      </c>
      <c r="BE143" s="39">
        <f t="shared" si="129"/>
        <v>0</v>
      </c>
      <c r="BF143" s="39">
        <f t="shared" si="129"/>
        <v>0</v>
      </c>
      <c r="BG143" s="39">
        <f t="shared" si="130"/>
        <v>0</v>
      </c>
      <c r="BH143" s="39">
        <f t="shared" si="90"/>
        <v>7.0487711213517663</v>
      </c>
      <c r="BI143" s="39">
        <f t="shared" si="131"/>
        <v>0</v>
      </c>
      <c r="BJ143" s="39">
        <f t="shared" si="132"/>
        <v>0</v>
      </c>
      <c r="BK143" s="39">
        <f t="shared" si="133"/>
        <v>0.13969999999999999</v>
      </c>
      <c r="BL143" s="39">
        <f t="shared" si="134"/>
        <v>0.19966666666666666</v>
      </c>
      <c r="BM143" s="39">
        <f t="shared" si="135"/>
        <v>0.13177469135802469</v>
      </c>
      <c r="BN143" s="39">
        <f t="shared" si="135"/>
        <v>0</v>
      </c>
      <c r="BO143" s="39">
        <f t="shared" si="135"/>
        <v>0</v>
      </c>
      <c r="BP143" s="39">
        <f t="shared" si="135"/>
        <v>0</v>
      </c>
      <c r="BQ143" s="39">
        <f t="shared" si="136"/>
        <v>0</v>
      </c>
      <c r="BR143" s="39">
        <f t="shared" si="137"/>
        <v>0</v>
      </c>
      <c r="BS143" s="39">
        <f t="shared" si="138"/>
        <v>0</v>
      </c>
      <c r="BT143" s="39">
        <f t="shared" si="139"/>
        <v>0</v>
      </c>
      <c r="BU143" s="39">
        <f t="shared" si="139"/>
        <v>0</v>
      </c>
      <c r="BV143" s="40"/>
      <c r="BW143" s="39">
        <v>5.8</v>
      </c>
      <c r="BX143" s="39">
        <f t="shared" si="107"/>
        <v>0.30709999999999998</v>
      </c>
      <c r="BY143" s="39">
        <f t="shared" si="100"/>
        <v>0.62372467080000005</v>
      </c>
      <c r="BZ143" s="39"/>
      <c r="CA143" s="39">
        <f t="shared" si="101"/>
        <v>0.62372467080000005</v>
      </c>
      <c r="CB143" s="39">
        <f t="shared" si="113"/>
        <v>0.25019999999999998</v>
      </c>
      <c r="CC143" s="39">
        <f t="shared" si="114"/>
        <v>1.2404166666666667</v>
      </c>
      <c r="CD143" s="39">
        <f t="shared" si="110"/>
        <v>3.2201779997889335</v>
      </c>
      <c r="CE143" s="39">
        <f t="shared" si="110"/>
        <v>1.0675115207373271</v>
      </c>
      <c r="CF143" s="39">
        <f t="shared" si="102"/>
        <v>6.8912037037037036E-2</v>
      </c>
      <c r="CG143" s="39">
        <f t="shared" si="115"/>
        <v>0.13969999999999999</v>
      </c>
      <c r="CH143" s="39">
        <f t="shared" si="142"/>
        <v>0</v>
      </c>
      <c r="CI143" s="39">
        <f t="shared" si="143"/>
        <v>0</v>
      </c>
      <c r="CJ143" s="39">
        <v>0.3</v>
      </c>
      <c r="CK143" s="39">
        <f t="shared" si="140"/>
        <v>3.2201779997889335</v>
      </c>
      <c r="CL143" s="39">
        <f t="shared" si="144"/>
        <v>0</v>
      </c>
      <c r="CM143" s="39">
        <f t="shared" si="103"/>
        <v>4.3058924999999997</v>
      </c>
      <c r="CN143" s="39">
        <f t="shared" si="118"/>
        <v>7.0487711213517663</v>
      </c>
      <c r="CO143" s="39">
        <f t="shared" si="141"/>
        <v>3.2201779997889335</v>
      </c>
      <c r="CP143" s="39">
        <f t="shared" si="116"/>
        <v>17.111374023896207</v>
      </c>
      <c r="CQ143" s="39">
        <f t="shared" si="145"/>
        <v>6.2299304043032686</v>
      </c>
      <c r="CR143" s="39">
        <v>4.3058924999999997</v>
      </c>
      <c r="CS143" s="39">
        <f t="shared" si="99"/>
        <v>6.2299304043032686</v>
      </c>
      <c r="CT143" s="6"/>
      <c r="CU143" s="39">
        <f t="shared" si="104"/>
        <v>0.78816679803414458</v>
      </c>
    </row>
    <row r="144" spans="1:99">
      <c r="A144" s="59">
        <v>1636</v>
      </c>
      <c r="B144" s="6"/>
      <c r="C144" s="30">
        <v>927.9</v>
      </c>
      <c r="D144" s="30">
        <v>944.9</v>
      </c>
      <c r="E144" s="30">
        <v>499.3</v>
      </c>
      <c r="F144" s="6"/>
      <c r="G144" s="30">
        <v>17.850000000000001</v>
      </c>
      <c r="H144" s="6"/>
      <c r="I144" s="30">
        <v>49.25</v>
      </c>
      <c r="J144" s="30">
        <v>69.739999999999995</v>
      </c>
      <c r="K144" s="6"/>
      <c r="L144" s="6"/>
      <c r="M144" s="6"/>
      <c r="N144" s="30">
        <v>301.2</v>
      </c>
      <c r="O144" s="6"/>
      <c r="P144" s="6"/>
      <c r="Q144" s="30">
        <v>56.7</v>
      </c>
      <c r="R144" s="30">
        <v>56.7</v>
      </c>
      <c r="S144" s="30">
        <v>926</v>
      </c>
      <c r="T144" s="30">
        <v>27</v>
      </c>
      <c r="U144" s="6"/>
      <c r="V144" s="30">
        <v>1.21</v>
      </c>
      <c r="W144" s="6"/>
      <c r="X144" s="6"/>
      <c r="Y144" s="30">
        <v>47.29</v>
      </c>
      <c r="Z144" s="6"/>
      <c r="AA144" s="6"/>
      <c r="AB144" s="30">
        <v>162</v>
      </c>
      <c r="AC144" s="30">
        <v>782</v>
      </c>
      <c r="AD144" s="30">
        <v>61.83</v>
      </c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39">
        <f t="shared" si="119"/>
        <v>0.31496666666666667</v>
      </c>
      <c r="AP144" s="40"/>
      <c r="AQ144" s="39">
        <f t="shared" si="106"/>
        <v>0.30930000000000002</v>
      </c>
      <c r="AR144" s="39">
        <f t="shared" si="120"/>
        <v>0.35700000000000004</v>
      </c>
      <c r="AS144" s="39">
        <f t="shared" si="121"/>
        <v>0</v>
      </c>
      <c r="AT144" s="39">
        <f t="shared" si="122"/>
        <v>3.4650156541316353</v>
      </c>
      <c r="AU144" s="39">
        <f t="shared" si="123"/>
        <v>1.6069124423963133</v>
      </c>
      <c r="AV144" s="39">
        <f t="shared" si="124"/>
        <v>0</v>
      </c>
      <c r="AW144" s="39">
        <f t="shared" si="125"/>
        <v>301.2</v>
      </c>
      <c r="AX144" s="39">
        <f t="shared" si="126"/>
        <v>0</v>
      </c>
      <c r="AY144" s="39">
        <f t="shared" si="127"/>
        <v>0</v>
      </c>
      <c r="AZ144" s="39">
        <f t="shared" si="127"/>
        <v>56.7</v>
      </c>
      <c r="BA144" s="39">
        <f t="shared" si="127"/>
        <v>56.7</v>
      </c>
      <c r="BB144" s="39">
        <f t="shared" si="127"/>
        <v>926</v>
      </c>
      <c r="BC144" s="39">
        <f t="shared" si="128"/>
        <v>54</v>
      </c>
      <c r="BD144" s="39">
        <f t="shared" si="129"/>
        <v>0</v>
      </c>
      <c r="BE144" s="39">
        <f t="shared" si="129"/>
        <v>2.7880184331797233</v>
      </c>
      <c r="BF144" s="39">
        <f t="shared" si="129"/>
        <v>0</v>
      </c>
      <c r="BG144" s="39">
        <f t="shared" si="130"/>
        <v>0</v>
      </c>
      <c r="BH144" s="39">
        <f t="shared" si="90"/>
        <v>6.7357910906297995</v>
      </c>
      <c r="BI144" s="39">
        <f t="shared" si="131"/>
        <v>0</v>
      </c>
      <c r="BJ144" s="39">
        <f t="shared" si="132"/>
        <v>0</v>
      </c>
      <c r="BK144" s="39">
        <f t="shared" si="133"/>
        <v>0.16200000000000001</v>
      </c>
      <c r="BL144" s="39">
        <f t="shared" si="134"/>
        <v>0.26066666666666666</v>
      </c>
      <c r="BM144" s="39">
        <f t="shared" si="135"/>
        <v>9.5416666666666664E-2</v>
      </c>
      <c r="BN144" s="39">
        <f t="shared" si="135"/>
        <v>0</v>
      </c>
      <c r="BO144" s="39">
        <f t="shared" si="135"/>
        <v>0</v>
      </c>
      <c r="BP144" s="39">
        <f t="shared" si="135"/>
        <v>0</v>
      </c>
      <c r="BQ144" s="39">
        <f t="shared" si="136"/>
        <v>0</v>
      </c>
      <c r="BR144" s="39">
        <f t="shared" si="137"/>
        <v>0</v>
      </c>
      <c r="BS144" s="39">
        <f t="shared" si="138"/>
        <v>0</v>
      </c>
      <c r="BT144" s="39">
        <f t="shared" si="139"/>
        <v>0</v>
      </c>
      <c r="BU144" s="39">
        <f t="shared" si="139"/>
        <v>0</v>
      </c>
      <c r="BV144" s="40"/>
      <c r="BW144" s="39">
        <v>6.48</v>
      </c>
      <c r="BX144" s="39">
        <f t="shared" si="107"/>
        <v>0.30930000000000002</v>
      </c>
      <c r="BY144" s="39">
        <f t="shared" si="100"/>
        <v>0.64602787640000003</v>
      </c>
      <c r="BZ144" s="39"/>
      <c r="CA144" s="39">
        <f t="shared" si="101"/>
        <v>0.64602787640000003</v>
      </c>
      <c r="CB144" s="39">
        <f t="shared" si="113"/>
        <v>0.35700000000000004</v>
      </c>
      <c r="CC144" s="39">
        <f t="shared" si="114"/>
        <v>1.2549999999999999</v>
      </c>
      <c r="CD144" s="39">
        <f t="shared" si="110"/>
        <v>3.4650156541316353</v>
      </c>
      <c r="CE144" s="39">
        <f t="shared" si="110"/>
        <v>1.6069124423963133</v>
      </c>
      <c r="CF144" s="39">
        <f t="shared" si="102"/>
        <v>6.9722222222222213E-2</v>
      </c>
      <c r="CG144" s="39">
        <f t="shared" si="115"/>
        <v>0.16200000000000001</v>
      </c>
      <c r="CH144" s="39">
        <f t="shared" si="142"/>
        <v>0</v>
      </c>
      <c r="CI144" s="39">
        <f t="shared" si="143"/>
        <v>0</v>
      </c>
      <c r="CJ144" s="39">
        <v>0.3</v>
      </c>
      <c r="CK144" s="39">
        <f t="shared" si="140"/>
        <v>3.4650156541316353</v>
      </c>
      <c r="CL144" s="39">
        <f t="shared" si="144"/>
        <v>0</v>
      </c>
      <c r="CM144" s="39">
        <f t="shared" si="103"/>
        <v>3.8274599999999994</v>
      </c>
      <c r="CN144" s="39">
        <f t="shared" si="118"/>
        <v>6.7357910906297995</v>
      </c>
      <c r="CO144" s="39">
        <f t="shared" si="141"/>
        <v>3.4650156541316353</v>
      </c>
      <c r="CP144" s="39">
        <f t="shared" si="116"/>
        <v>12.390165779336016</v>
      </c>
      <c r="CQ144" s="39">
        <f t="shared" si="145"/>
        <v>4.5110270160214432</v>
      </c>
      <c r="CR144" s="39">
        <v>3.8274599999999994</v>
      </c>
      <c r="CS144" s="39">
        <f t="shared" si="99"/>
        <v>4.5110270160214432</v>
      </c>
      <c r="CT144" s="6"/>
      <c r="CU144" s="39">
        <f t="shared" si="104"/>
        <v>0.79680709647808023</v>
      </c>
    </row>
    <row r="145" spans="1:99">
      <c r="A145" s="59">
        <v>1637</v>
      </c>
      <c r="B145" s="6"/>
      <c r="C145" s="30">
        <v>1146.7</v>
      </c>
      <c r="D145" s="30">
        <v>895</v>
      </c>
      <c r="E145" s="30">
        <v>519.9</v>
      </c>
      <c r="F145" s="6"/>
      <c r="G145" s="30">
        <v>21.98</v>
      </c>
      <c r="H145" s="6"/>
      <c r="I145" s="30">
        <v>55.93</v>
      </c>
      <c r="J145" s="30">
        <v>80.11</v>
      </c>
      <c r="K145" s="6"/>
      <c r="L145" s="30">
        <v>54</v>
      </c>
      <c r="M145" s="6"/>
      <c r="N145" s="30">
        <v>295.60000000000002</v>
      </c>
      <c r="O145" s="6"/>
      <c r="P145" s="6"/>
      <c r="Q145" s="30">
        <v>85</v>
      </c>
      <c r="R145" s="30">
        <v>66.099999999999994</v>
      </c>
      <c r="S145" s="30">
        <v>1101</v>
      </c>
      <c r="T145" s="30">
        <v>40.5</v>
      </c>
      <c r="U145" s="6"/>
      <c r="V145" s="6"/>
      <c r="W145" s="6"/>
      <c r="X145" s="6"/>
      <c r="Y145" s="30">
        <v>57.84</v>
      </c>
      <c r="Z145" s="6"/>
      <c r="AA145" s="6"/>
      <c r="AB145" s="30">
        <v>181.5</v>
      </c>
      <c r="AC145" s="30">
        <v>760</v>
      </c>
      <c r="AD145" s="30">
        <v>50.4</v>
      </c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39">
        <f t="shared" si="119"/>
        <v>0.29833333333333334</v>
      </c>
      <c r="AP145" s="40"/>
      <c r="AQ145" s="39">
        <f t="shared" si="106"/>
        <v>0.38223333333333337</v>
      </c>
      <c r="AR145" s="39">
        <f t="shared" si="120"/>
        <v>0.43959999999999999</v>
      </c>
      <c r="AS145" s="39">
        <f t="shared" si="121"/>
        <v>0</v>
      </c>
      <c r="AT145" s="39">
        <f t="shared" si="122"/>
        <v>3.9349913814331448</v>
      </c>
      <c r="AU145" s="39">
        <f t="shared" si="123"/>
        <v>1.8458525345622121</v>
      </c>
      <c r="AV145" s="39">
        <f t="shared" si="124"/>
        <v>0.24434389140271492</v>
      </c>
      <c r="AW145" s="39">
        <f t="shared" si="125"/>
        <v>295.60000000000002</v>
      </c>
      <c r="AX145" s="39">
        <f t="shared" si="126"/>
        <v>0</v>
      </c>
      <c r="AY145" s="39">
        <f t="shared" si="127"/>
        <v>0</v>
      </c>
      <c r="AZ145" s="39">
        <f t="shared" si="127"/>
        <v>85</v>
      </c>
      <c r="BA145" s="39">
        <f t="shared" si="127"/>
        <v>66.099999999999994</v>
      </c>
      <c r="BB145" s="39">
        <f t="shared" si="127"/>
        <v>1101</v>
      </c>
      <c r="BC145" s="39">
        <f t="shared" si="128"/>
        <v>81</v>
      </c>
      <c r="BD145" s="39">
        <f t="shared" si="129"/>
        <v>0</v>
      </c>
      <c r="BE145" s="39">
        <f t="shared" si="129"/>
        <v>0</v>
      </c>
      <c r="BF145" s="39">
        <f t="shared" si="129"/>
        <v>0</v>
      </c>
      <c r="BG145" s="39">
        <f t="shared" si="130"/>
        <v>0</v>
      </c>
      <c r="BH145" s="39">
        <f t="shared" si="90"/>
        <v>7.0190092165898612</v>
      </c>
      <c r="BI145" s="39">
        <f t="shared" si="131"/>
        <v>0</v>
      </c>
      <c r="BJ145" s="39">
        <f t="shared" si="132"/>
        <v>0</v>
      </c>
      <c r="BK145" s="39">
        <f t="shared" si="133"/>
        <v>0.18149999999999999</v>
      </c>
      <c r="BL145" s="39">
        <f t="shared" si="134"/>
        <v>0.25333333333333335</v>
      </c>
      <c r="BM145" s="39">
        <f t="shared" si="135"/>
        <v>7.7777777777777779E-2</v>
      </c>
      <c r="BN145" s="39">
        <f t="shared" si="135"/>
        <v>0</v>
      </c>
      <c r="BO145" s="39">
        <f t="shared" si="135"/>
        <v>0</v>
      </c>
      <c r="BP145" s="39">
        <f t="shared" si="135"/>
        <v>0</v>
      </c>
      <c r="BQ145" s="39">
        <f t="shared" si="136"/>
        <v>0</v>
      </c>
      <c r="BR145" s="39">
        <f t="shared" si="137"/>
        <v>0</v>
      </c>
      <c r="BS145" s="39">
        <f t="shared" si="138"/>
        <v>0</v>
      </c>
      <c r="BT145" s="39">
        <f t="shared" si="139"/>
        <v>0</v>
      </c>
      <c r="BU145" s="39">
        <f t="shared" si="139"/>
        <v>0</v>
      </c>
      <c r="BV145" s="40"/>
      <c r="BW145" s="39">
        <v>6.48</v>
      </c>
      <c r="BX145" s="39">
        <f t="shared" si="107"/>
        <v>0.38223333333333337</v>
      </c>
      <c r="BY145" s="39">
        <f t="shared" si="100"/>
        <v>0.73678232386666676</v>
      </c>
      <c r="BZ145" s="39"/>
      <c r="CA145" s="39">
        <f t="shared" si="101"/>
        <v>0.73678232386666676</v>
      </c>
      <c r="CB145" s="39">
        <f t="shared" si="113"/>
        <v>0.43959999999999999</v>
      </c>
      <c r="CC145" s="39">
        <f t="shared" si="114"/>
        <v>1.2316666666666667</v>
      </c>
      <c r="CD145" s="39">
        <f t="shared" si="110"/>
        <v>3.9349913814331448</v>
      </c>
      <c r="CE145" s="39">
        <f t="shared" si="110"/>
        <v>1.8458525345622121</v>
      </c>
      <c r="CF145" s="39">
        <f t="shared" si="102"/>
        <v>6.8425925925925932E-2</v>
      </c>
      <c r="CG145" s="39">
        <f t="shared" si="115"/>
        <v>0.18149999999999999</v>
      </c>
      <c r="CH145" s="39">
        <f t="shared" si="142"/>
        <v>0</v>
      </c>
      <c r="CI145" s="39">
        <f t="shared" si="143"/>
        <v>0</v>
      </c>
      <c r="CJ145" s="39">
        <f>AV145</f>
        <v>0.24434389140271492</v>
      </c>
      <c r="CK145" s="39">
        <f t="shared" si="140"/>
        <v>3.9349913814331448</v>
      </c>
      <c r="CL145" s="39">
        <f t="shared" si="144"/>
        <v>0</v>
      </c>
      <c r="CM145" s="39">
        <f t="shared" si="103"/>
        <v>3.8274599999999994</v>
      </c>
      <c r="CN145" s="39">
        <f t="shared" si="118"/>
        <v>7.0190092165898612</v>
      </c>
      <c r="CO145" s="39">
        <f t="shared" si="141"/>
        <v>3.9349913814331448</v>
      </c>
      <c r="CP145" s="39">
        <f t="shared" si="116"/>
        <v>10.09969845186051</v>
      </c>
      <c r="CQ145" s="39">
        <f t="shared" si="145"/>
        <v>3.6771108136419337</v>
      </c>
      <c r="CR145" s="39">
        <v>3.8274599999999994</v>
      </c>
      <c r="CS145" s="39">
        <f t="shared" si="99"/>
        <v>3.6771108136419337</v>
      </c>
      <c r="CT145" s="6"/>
      <c r="CU145" s="39">
        <f t="shared" si="104"/>
        <v>0.82743154952878972</v>
      </c>
    </row>
    <row r="146" spans="1:99">
      <c r="A146" s="59">
        <v>1638</v>
      </c>
      <c r="B146" s="6"/>
      <c r="C146" s="30">
        <v>1177.5</v>
      </c>
      <c r="D146" s="30">
        <v>972</v>
      </c>
      <c r="E146" s="30">
        <v>450.8</v>
      </c>
      <c r="F146" s="6"/>
      <c r="G146" s="30">
        <v>23.65</v>
      </c>
      <c r="H146" s="6"/>
      <c r="I146" s="30">
        <v>49.49</v>
      </c>
      <c r="J146" s="30">
        <v>80.27</v>
      </c>
      <c r="K146" s="6"/>
      <c r="L146" s="30">
        <v>81</v>
      </c>
      <c r="M146" s="6"/>
      <c r="N146" s="30">
        <v>290.7</v>
      </c>
      <c r="O146" s="6"/>
      <c r="P146" s="6"/>
      <c r="Q146" s="30">
        <v>68.400000000000006</v>
      </c>
      <c r="R146" s="30">
        <v>61.4</v>
      </c>
      <c r="S146" s="30">
        <v>1301</v>
      </c>
      <c r="T146" s="6"/>
      <c r="U146" s="6"/>
      <c r="V146" s="30">
        <v>1.08</v>
      </c>
      <c r="W146" s="6"/>
      <c r="X146" s="6"/>
      <c r="Y146" s="30">
        <v>64.41</v>
      </c>
      <c r="Z146" s="6"/>
      <c r="AA146" s="6"/>
      <c r="AB146" s="30">
        <v>169.6</v>
      </c>
      <c r="AC146" s="30">
        <v>697</v>
      </c>
      <c r="AD146" s="30">
        <v>49.48</v>
      </c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39">
        <f t="shared" si="119"/>
        <v>0.32400000000000001</v>
      </c>
      <c r="AP146" s="40"/>
      <c r="AQ146" s="39">
        <f t="shared" si="106"/>
        <v>0.39250000000000002</v>
      </c>
      <c r="AR146" s="39">
        <f t="shared" si="120"/>
        <v>0.47299999999999998</v>
      </c>
      <c r="AS146" s="39">
        <f t="shared" si="121"/>
        <v>0</v>
      </c>
      <c r="AT146" s="39">
        <f t="shared" si="122"/>
        <v>3.4819010096035461</v>
      </c>
      <c r="AU146" s="39">
        <f t="shared" si="123"/>
        <v>1.8495391705069124</v>
      </c>
      <c r="AV146" s="39">
        <f t="shared" si="124"/>
        <v>0.36651583710407237</v>
      </c>
      <c r="AW146" s="39">
        <f t="shared" si="125"/>
        <v>290.7</v>
      </c>
      <c r="AX146" s="39">
        <f t="shared" si="126"/>
        <v>0</v>
      </c>
      <c r="AY146" s="39">
        <f t="shared" si="127"/>
        <v>0</v>
      </c>
      <c r="AZ146" s="39">
        <f t="shared" si="127"/>
        <v>68.400000000000006</v>
      </c>
      <c r="BA146" s="39">
        <f t="shared" si="127"/>
        <v>61.4</v>
      </c>
      <c r="BB146" s="39">
        <f t="shared" si="127"/>
        <v>1301</v>
      </c>
      <c r="BC146" s="39">
        <f t="shared" si="128"/>
        <v>0</v>
      </c>
      <c r="BD146" s="39">
        <f t="shared" si="129"/>
        <v>0</v>
      </c>
      <c r="BE146" s="39">
        <f t="shared" si="129"/>
        <v>2.4884792626728114</v>
      </c>
      <c r="BF146" s="39">
        <f t="shared" si="129"/>
        <v>0</v>
      </c>
      <c r="BG146" s="39">
        <f t="shared" si="130"/>
        <v>0</v>
      </c>
      <c r="BH146" s="39">
        <f t="shared" si="90"/>
        <v>6.8068356374807992</v>
      </c>
      <c r="BI146" s="39">
        <f t="shared" si="131"/>
        <v>0</v>
      </c>
      <c r="BJ146" s="39">
        <f t="shared" si="132"/>
        <v>0</v>
      </c>
      <c r="BK146" s="39">
        <f t="shared" si="133"/>
        <v>0.1696</v>
      </c>
      <c r="BL146" s="39">
        <f t="shared" si="134"/>
        <v>0.23233333333333334</v>
      </c>
      <c r="BM146" s="39">
        <f t="shared" si="135"/>
        <v>7.6358024691358023E-2</v>
      </c>
      <c r="BN146" s="39">
        <f t="shared" si="135"/>
        <v>0</v>
      </c>
      <c r="BO146" s="39">
        <f t="shared" si="135"/>
        <v>0</v>
      </c>
      <c r="BP146" s="39">
        <f t="shared" si="135"/>
        <v>0</v>
      </c>
      <c r="BQ146" s="39">
        <f t="shared" si="136"/>
        <v>0</v>
      </c>
      <c r="BR146" s="39">
        <f t="shared" si="137"/>
        <v>0</v>
      </c>
      <c r="BS146" s="39">
        <f t="shared" si="138"/>
        <v>0</v>
      </c>
      <c r="BT146" s="39">
        <f t="shared" si="139"/>
        <v>0</v>
      </c>
      <c r="BU146" s="39">
        <f t="shared" si="139"/>
        <v>0</v>
      </c>
      <c r="BV146" s="40"/>
      <c r="BW146" s="39">
        <v>7.2</v>
      </c>
      <c r="BX146" s="39">
        <f t="shared" si="107"/>
        <v>0.39250000000000002</v>
      </c>
      <c r="BY146" s="39">
        <f t="shared" si="100"/>
        <v>0.77027419000000008</v>
      </c>
      <c r="BZ146" s="39"/>
      <c r="CA146" s="39">
        <f t="shared" si="101"/>
        <v>0.77027419000000008</v>
      </c>
      <c r="CB146" s="39">
        <f t="shared" si="113"/>
        <v>0.47299999999999998</v>
      </c>
      <c r="CC146" s="39">
        <f t="shared" si="114"/>
        <v>1.2112499999999999</v>
      </c>
      <c r="CD146" s="39">
        <f t="shared" si="110"/>
        <v>3.4819010096035461</v>
      </c>
      <c r="CE146" s="39">
        <f t="shared" si="110"/>
        <v>1.8495391705069124</v>
      </c>
      <c r="CF146" s="39">
        <f t="shared" si="102"/>
        <v>6.7291666666666666E-2</v>
      </c>
      <c r="CG146" s="39">
        <f t="shared" si="115"/>
        <v>0.1696</v>
      </c>
      <c r="CH146" s="39">
        <f t="shared" si="142"/>
        <v>0</v>
      </c>
      <c r="CI146" s="39">
        <f t="shared" si="143"/>
        <v>0</v>
      </c>
      <c r="CJ146" s="39">
        <f>AV146</f>
        <v>0.36651583710407237</v>
      </c>
      <c r="CK146" s="39">
        <f t="shared" si="140"/>
        <v>3.4819010096035461</v>
      </c>
      <c r="CL146" s="39">
        <f t="shared" si="144"/>
        <v>0</v>
      </c>
      <c r="CM146" s="39">
        <f t="shared" si="103"/>
        <v>4.0735109999999999</v>
      </c>
      <c r="CN146" s="39">
        <f t="shared" si="118"/>
        <v>6.8068356374807992</v>
      </c>
      <c r="CO146" s="39">
        <f t="shared" si="141"/>
        <v>3.4819010096035461</v>
      </c>
      <c r="CP146" s="39">
        <f t="shared" si="116"/>
        <v>9.9153388769455955</v>
      </c>
      <c r="CQ146" s="39">
        <f t="shared" si="145"/>
        <v>3.609988949583391</v>
      </c>
      <c r="CR146" s="39">
        <v>4.0735109999999999</v>
      </c>
      <c r="CS146" s="39">
        <f t="shared" si="99"/>
        <v>3.609988949583391</v>
      </c>
      <c r="CT146" s="6"/>
      <c r="CU146" s="39">
        <f t="shared" si="104"/>
        <v>0.88799530630365342</v>
      </c>
    </row>
    <row r="147" spans="1:99">
      <c r="A147" s="59">
        <v>1639</v>
      </c>
      <c r="B147" s="6"/>
      <c r="C147" s="30">
        <v>993.5</v>
      </c>
      <c r="D147" s="30">
        <v>842.4</v>
      </c>
      <c r="E147" s="30">
        <v>377</v>
      </c>
      <c r="F147" s="6"/>
      <c r="G147" s="30">
        <v>25.46</v>
      </c>
      <c r="H147" s="6"/>
      <c r="I147" s="30">
        <v>48.07</v>
      </c>
      <c r="J147" s="30">
        <v>76.95</v>
      </c>
      <c r="K147" s="6"/>
      <c r="L147" s="6"/>
      <c r="M147" s="6"/>
      <c r="N147" s="30">
        <v>365</v>
      </c>
      <c r="O147" s="6"/>
      <c r="P147" s="6"/>
      <c r="Q147" s="30">
        <v>70.099999999999994</v>
      </c>
      <c r="R147" s="30">
        <v>81</v>
      </c>
      <c r="S147" s="30">
        <v>1004</v>
      </c>
      <c r="T147" s="30">
        <v>21.4</v>
      </c>
      <c r="U147" s="6"/>
      <c r="V147" s="30">
        <v>0.94</v>
      </c>
      <c r="W147" s="6"/>
      <c r="X147" s="6"/>
      <c r="Y147" s="30">
        <v>58.64</v>
      </c>
      <c r="Z147" s="6"/>
      <c r="AA147" s="6"/>
      <c r="AB147" s="30">
        <v>178.2</v>
      </c>
      <c r="AC147" s="30">
        <v>765</v>
      </c>
      <c r="AD147" s="30">
        <v>47.05</v>
      </c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39">
        <f t="shared" si="119"/>
        <v>0.28079999999999999</v>
      </c>
      <c r="AP147" s="40"/>
      <c r="AQ147" s="39">
        <f t="shared" si="106"/>
        <v>0.33116666666666666</v>
      </c>
      <c r="AR147" s="39">
        <f t="shared" si="120"/>
        <v>0.50919999999999999</v>
      </c>
      <c r="AS147" s="39">
        <f t="shared" si="121"/>
        <v>0</v>
      </c>
      <c r="AT147" s="39">
        <f t="shared" si="122"/>
        <v>3.3819959897280754</v>
      </c>
      <c r="AU147" s="39">
        <f t="shared" si="123"/>
        <v>1.7730414746543781</v>
      </c>
      <c r="AV147" s="39">
        <f t="shared" si="124"/>
        <v>0</v>
      </c>
      <c r="AW147" s="39">
        <f t="shared" si="125"/>
        <v>365</v>
      </c>
      <c r="AX147" s="39">
        <f t="shared" si="126"/>
        <v>0</v>
      </c>
      <c r="AY147" s="39">
        <f t="shared" si="127"/>
        <v>0</v>
      </c>
      <c r="AZ147" s="39">
        <f t="shared" si="127"/>
        <v>70.099999999999994</v>
      </c>
      <c r="BA147" s="39">
        <f t="shared" si="127"/>
        <v>81</v>
      </c>
      <c r="BB147" s="39">
        <f t="shared" si="127"/>
        <v>1004</v>
      </c>
      <c r="BC147" s="39">
        <f t="shared" si="128"/>
        <v>42.8</v>
      </c>
      <c r="BD147" s="39">
        <f t="shared" si="129"/>
        <v>0</v>
      </c>
      <c r="BE147" s="39">
        <f t="shared" si="129"/>
        <v>2.1658986175115205</v>
      </c>
      <c r="BF147" s="39">
        <f t="shared" si="129"/>
        <v>0</v>
      </c>
      <c r="BG147" s="39">
        <f t="shared" si="130"/>
        <v>0</v>
      </c>
      <c r="BH147" s="39">
        <f t="shared" ref="BH147:BH210" si="146">Y137/10.416</f>
        <v>5.4531490015360982</v>
      </c>
      <c r="BI147" s="39">
        <f t="shared" si="131"/>
        <v>0</v>
      </c>
      <c r="BJ147" s="39">
        <f t="shared" si="132"/>
        <v>0</v>
      </c>
      <c r="BK147" s="39">
        <f t="shared" si="133"/>
        <v>0.1782</v>
      </c>
      <c r="BL147" s="39">
        <f t="shared" si="134"/>
        <v>0.255</v>
      </c>
      <c r="BM147" s="39">
        <f t="shared" si="135"/>
        <v>7.260802469135802E-2</v>
      </c>
      <c r="BN147" s="39">
        <f t="shared" si="135"/>
        <v>0</v>
      </c>
      <c r="BO147" s="39">
        <f t="shared" si="135"/>
        <v>0</v>
      </c>
      <c r="BP147" s="39">
        <f t="shared" si="135"/>
        <v>0</v>
      </c>
      <c r="BQ147" s="39">
        <f t="shared" si="136"/>
        <v>0</v>
      </c>
      <c r="BR147" s="39">
        <f t="shared" si="137"/>
        <v>0</v>
      </c>
      <c r="BS147" s="39">
        <f t="shared" si="138"/>
        <v>0</v>
      </c>
      <c r="BT147" s="39">
        <f t="shared" si="139"/>
        <v>0</v>
      </c>
      <c r="BU147" s="39">
        <f t="shared" si="139"/>
        <v>0</v>
      </c>
      <c r="BV147" s="40"/>
      <c r="BW147" s="39">
        <v>8.1</v>
      </c>
      <c r="BX147" s="39">
        <f t="shared" si="107"/>
        <v>0.33116666666666666</v>
      </c>
      <c r="BY147" s="39">
        <f t="shared" si="100"/>
        <v>0.71984987933333333</v>
      </c>
      <c r="BZ147" s="39"/>
      <c r="CA147" s="39">
        <f t="shared" si="101"/>
        <v>0.71984987933333333</v>
      </c>
      <c r="CB147" s="39">
        <f t="shared" si="113"/>
        <v>0.50919999999999999</v>
      </c>
      <c r="CC147" s="39">
        <f t="shared" si="114"/>
        <v>1.5208333333333333</v>
      </c>
      <c r="CD147" s="39">
        <f t="shared" ref="CD147:CE178" si="147">AT147</f>
        <v>3.3819959897280754</v>
      </c>
      <c r="CE147" s="39">
        <f t="shared" si="147"/>
        <v>1.7730414746543781</v>
      </c>
      <c r="CF147" s="39">
        <f t="shared" si="102"/>
        <v>8.4490740740740741E-2</v>
      </c>
      <c r="CG147" s="39">
        <f t="shared" si="115"/>
        <v>0.1782</v>
      </c>
      <c r="CH147" s="39">
        <f t="shared" si="142"/>
        <v>0</v>
      </c>
      <c r="CI147" s="39">
        <f t="shared" si="143"/>
        <v>0</v>
      </c>
      <c r="CJ147" s="39">
        <v>0.31</v>
      </c>
      <c r="CK147" s="39">
        <f t="shared" si="140"/>
        <v>3.3819959897280754</v>
      </c>
      <c r="CL147" s="39">
        <f t="shared" si="144"/>
        <v>0</v>
      </c>
      <c r="CM147" s="39">
        <f t="shared" si="103"/>
        <v>4.0598414999999992</v>
      </c>
      <c r="CN147" s="39">
        <f t="shared" si="118"/>
        <v>5.4531490015360982</v>
      </c>
      <c r="CO147" s="39">
        <f t="shared" si="141"/>
        <v>3.3819959897280754</v>
      </c>
      <c r="CP147" s="39">
        <f t="shared" si="116"/>
        <v>9.4283891301594629</v>
      </c>
      <c r="CQ147" s="39">
        <f t="shared" si="145"/>
        <v>3.4326996782113688</v>
      </c>
      <c r="CR147" s="39">
        <v>4.0598414999999992</v>
      </c>
      <c r="CS147" s="39">
        <f t="shared" si="99"/>
        <v>3.4326996782113688</v>
      </c>
      <c r="CT147" s="6"/>
      <c r="CU147" s="39">
        <f t="shared" si="104"/>
        <v>0.85293043935851631</v>
      </c>
    </row>
    <row r="148" spans="1:99">
      <c r="A148" s="59">
        <v>1640</v>
      </c>
      <c r="B148" s="6"/>
      <c r="C148" s="30">
        <v>809.3</v>
      </c>
      <c r="D148" s="30">
        <v>696.6</v>
      </c>
      <c r="E148" s="30">
        <v>434</v>
      </c>
      <c r="F148" s="6"/>
      <c r="G148" s="30">
        <v>17.260000000000002</v>
      </c>
      <c r="H148" s="6"/>
      <c r="I148" s="30">
        <v>50.13</v>
      </c>
      <c r="J148" s="30">
        <v>74.84</v>
      </c>
      <c r="K148" s="6"/>
      <c r="L148" s="30">
        <v>56.7</v>
      </c>
      <c r="M148" s="6"/>
      <c r="N148" s="30">
        <v>344.5</v>
      </c>
      <c r="O148" s="6"/>
      <c r="P148" s="6"/>
      <c r="Q148" s="6"/>
      <c r="R148" s="30">
        <v>72.900000000000006</v>
      </c>
      <c r="S148" s="30">
        <v>1118</v>
      </c>
      <c r="T148" s="6"/>
      <c r="U148" s="6"/>
      <c r="V148" s="6"/>
      <c r="W148" s="6"/>
      <c r="X148" s="6"/>
      <c r="Y148" s="30">
        <v>61.89</v>
      </c>
      <c r="Z148" s="6"/>
      <c r="AA148" s="30">
        <v>32.4</v>
      </c>
      <c r="AB148" s="30">
        <v>152</v>
      </c>
      <c r="AC148" s="30">
        <v>733</v>
      </c>
      <c r="AD148" s="30">
        <v>52.4</v>
      </c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39">
        <f t="shared" si="119"/>
        <v>0.23220000000000002</v>
      </c>
      <c r="AP148" s="40"/>
      <c r="AQ148" s="39">
        <f t="shared" si="106"/>
        <v>0.26976666666666665</v>
      </c>
      <c r="AR148" s="39">
        <f t="shared" si="120"/>
        <v>0.34520000000000001</v>
      </c>
      <c r="AS148" s="39">
        <f t="shared" si="121"/>
        <v>0</v>
      </c>
      <c r="AT148" s="39">
        <f t="shared" si="122"/>
        <v>3.5269286241953077</v>
      </c>
      <c r="AU148" s="39">
        <f t="shared" si="123"/>
        <v>1.7244239631336407</v>
      </c>
      <c r="AV148" s="39">
        <f t="shared" si="124"/>
        <v>0.25656108597285071</v>
      </c>
      <c r="AW148" s="39">
        <f t="shared" si="125"/>
        <v>344.5</v>
      </c>
      <c r="AX148" s="39">
        <f t="shared" si="126"/>
        <v>0</v>
      </c>
      <c r="AY148" s="39">
        <f t="shared" si="127"/>
        <v>0</v>
      </c>
      <c r="AZ148" s="39">
        <f t="shared" si="127"/>
        <v>0</v>
      </c>
      <c r="BA148" s="39">
        <f t="shared" si="127"/>
        <v>72.900000000000006</v>
      </c>
      <c r="BB148" s="39">
        <f t="shared" si="127"/>
        <v>1118</v>
      </c>
      <c r="BC148" s="39">
        <f t="shared" si="128"/>
        <v>0</v>
      </c>
      <c r="BD148" s="39">
        <f t="shared" si="129"/>
        <v>0</v>
      </c>
      <c r="BE148" s="39">
        <f t="shared" si="129"/>
        <v>0</v>
      </c>
      <c r="BF148" s="39">
        <f t="shared" si="129"/>
        <v>0</v>
      </c>
      <c r="BG148" s="39">
        <f t="shared" si="130"/>
        <v>0</v>
      </c>
      <c r="BH148" s="39">
        <f t="shared" si="146"/>
        <v>5.2659370199692779</v>
      </c>
      <c r="BI148" s="39">
        <f t="shared" si="131"/>
        <v>0</v>
      </c>
      <c r="BJ148" s="39">
        <f t="shared" si="132"/>
        <v>2.1957169964760097</v>
      </c>
      <c r="BK148" s="39">
        <f t="shared" si="133"/>
        <v>0.152</v>
      </c>
      <c r="BL148" s="39">
        <f t="shared" si="134"/>
        <v>0.24433333333333335</v>
      </c>
      <c r="BM148" s="39">
        <f t="shared" si="135"/>
        <v>8.0864197530864199E-2</v>
      </c>
      <c r="BN148" s="39">
        <f t="shared" si="135"/>
        <v>0</v>
      </c>
      <c r="BO148" s="39">
        <f t="shared" si="135"/>
        <v>0</v>
      </c>
      <c r="BP148" s="39">
        <f t="shared" si="135"/>
        <v>0</v>
      </c>
      <c r="BQ148" s="39">
        <f t="shared" si="136"/>
        <v>0</v>
      </c>
      <c r="BR148" s="39">
        <f t="shared" si="137"/>
        <v>0</v>
      </c>
      <c r="BS148" s="39">
        <f t="shared" si="138"/>
        <v>0</v>
      </c>
      <c r="BT148" s="39">
        <f t="shared" si="139"/>
        <v>0</v>
      </c>
      <c r="BU148" s="39">
        <f t="shared" si="139"/>
        <v>0</v>
      </c>
      <c r="BV148" s="40"/>
      <c r="BW148" s="39">
        <v>8.1</v>
      </c>
      <c r="BX148" s="39">
        <f t="shared" si="107"/>
        <v>0.26976666666666665</v>
      </c>
      <c r="BY148" s="39">
        <f t="shared" si="100"/>
        <v>0.64344691213333338</v>
      </c>
      <c r="BZ148" s="39"/>
      <c r="CA148" s="39">
        <f t="shared" si="101"/>
        <v>0.64344691213333338</v>
      </c>
      <c r="CB148" s="39">
        <f t="shared" si="113"/>
        <v>0.34520000000000001</v>
      </c>
      <c r="CC148" s="39">
        <f t="shared" si="114"/>
        <v>1.4354166666666666</v>
      </c>
      <c r="CD148" s="39">
        <f t="shared" si="147"/>
        <v>3.5269286241953077</v>
      </c>
      <c r="CE148" s="39">
        <f t="shared" si="147"/>
        <v>1.7244239631336407</v>
      </c>
      <c r="CF148" s="39">
        <f t="shared" si="102"/>
        <v>7.9745370370370369E-2</v>
      </c>
      <c r="CG148" s="39">
        <f t="shared" si="115"/>
        <v>0.152</v>
      </c>
      <c r="CH148" s="39">
        <f t="shared" si="142"/>
        <v>2.1957169964760097</v>
      </c>
      <c r="CI148" s="39">
        <f t="shared" si="143"/>
        <v>0</v>
      </c>
      <c r="CJ148" s="39">
        <f>AV148</f>
        <v>0.25656108597285071</v>
      </c>
      <c r="CK148" s="39">
        <f t="shared" si="140"/>
        <v>3.5269286241953077</v>
      </c>
      <c r="CL148" s="39">
        <f t="shared" si="144"/>
        <v>0</v>
      </c>
      <c r="CM148" s="39">
        <f t="shared" si="103"/>
        <v>4.3058924999999997</v>
      </c>
      <c r="CN148" s="39">
        <f t="shared" si="118"/>
        <v>5.2659370199692779</v>
      </c>
      <c r="CO148" s="39">
        <f t="shared" si="141"/>
        <v>3.5269286241953077</v>
      </c>
      <c r="CP148" s="39">
        <f t="shared" si="116"/>
        <v>10.500480136458149</v>
      </c>
      <c r="CQ148" s="39">
        <f t="shared" si="145"/>
        <v>3.8230279094213762</v>
      </c>
      <c r="CR148" s="39">
        <v>4.3058924999999997</v>
      </c>
      <c r="CS148" s="39">
        <f t="shared" si="99"/>
        <v>3.8230279094213762</v>
      </c>
      <c r="CT148" s="6"/>
      <c r="CU148" s="39">
        <f t="shared" si="104"/>
        <v>0.77899147152514858</v>
      </c>
    </row>
    <row r="149" spans="1:99">
      <c r="A149" s="59">
        <v>1641</v>
      </c>
      <c r="B149" s="6"/>
      <c r="C149" s="30">
        <v>868.1</v>
      </c>
      <c r="D149" s="30">
        <v>842.4</v>
      </c>
      <c r="E149" s="30">
        <v>467</v>
      </c>
      <c r="F149" s="6"/>
      <c r="G149" s="30">
        <v>14.4</v>
      </c>
      <c r="H149" s="6"/>
      <c r="I149" s="30">
        <v>52.59</v>
      </c>
      <c r="J149" s="30">
        <v>86.51</v>
      </c>
      <c r="K149" s="6"/>
      <c r="L149" s="30">
        <v>56.7</v>
      </c>
      <c r="M149" s="6"/>
      <c r="N149" s="30">
        <v>359.1</v>
      </c>
      <c r="O149" s="6"/>
      <c r="P149" s="6"/>
      <c r="Q149" s="30">
        <v>43.1</v>
      </c>
      <c r="R149" s="30">
        <v>41.1</v>
      </c>
      <c r="S149" s="30">
        <v>1226</v>
      </c>
      <c r="T149" s="6"/>
      <c r="U149" s="6"/>
      <c r="V149" s="6"/>
      <c r="W149" s="6"/>
      <c r="X149" s="6"/>
      <c r="Y149" s="30">
        <v>78.61</v>
      </c>
      <c r="Z149" s="6"/>
      <c r="AA149" s="6"/>
      <c r="AB149" s="30">
        <v>172</v>
      </c>
      <c r="AC149" s="30">
        <v>740</v>
      </c>
      <c r="AD149" s="30">
        <v>57.94</v>
      </c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39">
        <f t="shared" si="119"/>
        <v>0.28079999999999999</v>
      </c>
      <c r="AP149" s="40"/>
      <c r="AQ149" s="39">
        <f t="shared" si="106"/>
        <v>0.28936666666666666</v>
      </c>
      <c r="AR149" s="39">
        <f t="shared" si="120"/>
        <v>0.28800000000000003</v>
      </c>
      <c r="AS149" s="39">
        <f t="shared" si="121"/>
        <v>0</v>
      </c>
      <c r="AT149" s="39">
        <f t="shared" si="122"/>
        <v>3.7000035177823904</v>
      </c>
      <c r="AU149" s="39">
        <f t="shared" si="123"/>
        <v>1.9933179723502306</v>
      </c>
      <c r="AV149" s="39">
        <f t="shared" si="124"/>
        <v>0.25656108597285071</v>
      </c>
      <c r="AW149" s="39">
        <f t="shared" si="125"/>
        <v>359.1</v>
      </c>
      <c r="AX149" s="39">
        <f t="shared" si="126"/>
        <v>0</v>
      </c>
      <c r="AY149" s="39">
        <f t="shared" si="127"/>
        <v>0</v>
      </c>
      <c r="AZ149" s="39">
        <f t="shared" si="127"/>
        <v>43.1</v>
      </c>
      <c r="BA149" s="39">
        <f t="shared" si="127"/>
        <v>41.1</v>
      </c>
      <c r="BB149" s="39">
        <f t="shared" si="127"/>
        <v>1226</v>
      </c>
      <c r="BC149" s="39">
        <f t="shared" si="128"/>
        <v>0</v>
      </c>
      <c r="BD149" s="39">
        <f t="shared" si="129"/>
        <v>0</v>
      </c>
      <c r="BE149" s="39">
        <f t="shared" si="129"/>
        <v>0</v>
      </c>
      <c r="BF149" s="39">
        <f t="shared" si="129"/>
        <v>0</v>
      </c>
      <c r="BG149" s="39">
        <f t="shared" si="130"/>
        <v>0</v>
      </c>
      <c r="BH149" s="39">
        <f t="shared" si="146"/>
        <v>4.9807987711213517</v>
      </c>
      <c r="BI149" s="39">
        <f t="shared" si="131"/>
        <v>0</v>
      </c>
      <c r="BJ149" s="39">
        <f t="shared" si="132"/>
        <v>0</v>
      </c>
      <c r="BK149" s="39">
        <f t="shared" si="133"/>
        <v>0.17199999999999999</v>
      </c>
      <c r="BL149" s="39">
        <f t="shared" si="134"/>
        <v>0.24666666666666667</v>
      </c>
      <c r="BM149" s="39">
        <f t="shared" si="135"/>
        <v>8.9413580246913579E-2</v>
      </c>
      <c r="BN149" s="39">
        <f t="shared" si="135"/>
        <v>0</v>
      </c>
      <c r="BO149" s="39">
        <f t="shared" si="135"/>
        <v>0</v>
      </c>
      <c r="BP149" s="39">
        <f t="shared" si="135"/>
        <v>0</v>
      </c>
      <c r="BQ149" s="39">
        <f t="shared" si="136"/>
        <v>0</v>
      </c>
      <c r="BR149" s="39">
        <f t="shared" si="137"/>
        <v>0</v>
      </c>
      <c r="BS149" s="39">
        <f t="shared" si="138"/>
        <v>0</v>
      </c>
      <c r="BT149" s="39">
        <f t="shared" si="139"/>
        <v>0</v>
      </c>
      <c r="BU149" s="39">
        <f t="shared" si="139"/>
        <v>0</v>
      </c>
      <c r="BV149" s="40"/>
      <c r="BW149" s="39">
        <v>8.1</v>
      </c>
      <c r="BX149" s="39">
        <f t="shared" si="107"/>
        <v>0.28936666666666666</v>
      </c>
      <c r="BY149" s="39">
        <f t="shared" si="100"/>
        <v>0.66783613293333333</v>
      </c>
      <c r="BZ149" s="39"/>
      <c r="CA149" s="39">
        <f t="shared" si="101"/>
        <v>0.66783613293333333</v>
      </c>
      <c r="CB149" s="39">
        <f t="shared" si="113"/>
        <v>0.28800000000000003</v>
      </c>
      <c r="CC149" s="39">
        <f t="shared" si="114"/>
        <v>1.4962500000000001</v>
      </c>
      <c r="CD149" s="39">
        <f t="shared" si="147"/>
        <v>3.7000035177823904</v>
      </c>
      <c r="CE149" s="39">
        <f t="shared" si="147"/>
        <v>1.9933179723502306</v>
      </c>
      <c r="CF149" s="39">
        <f t="shared" si="102"/>
        <v>8.3125000000000004E-2</v>
      </c>
      <c r="CG149" s="39">
        <f t="shared" si="115"/>
        <v>0.17199999999999999</v>
      </c>
      <c r="CH149" s="39">
        <f t="shared" si="142"/>
        <v>0</v>
      </c>
      <c r="CI149" s="39">
        <f t="shared" si="143"/>
        <v>0</v>
      </c>
      <c r="CJ149" s="39">
        <f>AV149</f>
        <v>0.25656108597285071</v>
      </c>
      <c r="CK149" s="39">
        <f t="shared" si="140"/>
        <v>3.7000035177823904</v>
      </c>
      <c r="CL149" s="39">
        <f t="shared" si="144"/>
        <v>0</v>
      </c>
      <c r="CM149" s="39">
        <f t="shared" si="103"/>
        <v>3.9448500000000002</v>
      </c>
      <c r="CN149" s="39">
        <f t="shared" si="118"/>
        <v>4.9807987711213517</v>
      </c>
      <c r="CO149" s="39">
        <f t="shared" si="141"/>
        <v>3.7000035177823904</v>
      </c>
      <c r="CP149" s="39">
        <f t="shared" si="116"/>
        <v>11.61064540279361</v>
      </c>
      <c r="CQ149" s="39">
        <f t="shared" si="145"/>
        <v>4.2272182647304293</v>
      </c>
      <c r="CR149" s="39">
        <v>3.9448500000000002</v>
      </c>
      <c r="CS149" s="39">
        <f t="shared" si="99"/>
        <v>4.2272182647304293</v>
      </c>
      <c r="CT149" s="6"/>
      <c r="CU149" s="39">
        <f t="shared" si="104"/>
        <v>0.79319844099451542</v>
      </c>
    </row>
    <row r="150" spans="1:99">
      <c r="A150" s="59">
        <v>1642</v>
      </c>
      <c r="B150" s="6"/>
      <c r="C150" s="30">
        <v>816.3</v>
      </c>
      <c r="D150" s="30">
        <v>909.9</v>
      </c>
      <c r="E150" s="30">
        <v>430.7</v>
      </c>
      <c r="F150" s="6"/>
      <c r="G150" s="30">
        <v>20.73</v>
      </c>
      <c r="H150" s="6"/>
      <c r="I150" s="30">
        <v>54.41</v>
      </c>
      <c r="J150" s="30">
        <v>94.28</v>
      </c>
      <c r="K150" s="6"/>
      <c r="L150" s="6"/>
      <c r="M150" s="6"/>
      <c r="N150" s="30">
        <v>391.2</v>
      </c>
      <c r="O150" s="6"/>
      <c r="P150" s="6"/>
      <c r="Q150" s="6"/>
      <c r="R150" s="6"/>
      <c r="S150" s="30">
        <v>1025</v>
      </c>
      <c r="T150" s="30">
        <v>32.4</v>
      </c>
      <c r="U150" s="6"/>
      <c r="V150" s="6"/>
      <c r="W150" s="6"/>
      <c r="X150" s="6"/>
      <c r="Y150" s="30">
        <v>81</v>
      </c>
      <c r="Z150" s="6"/>
      <c r="AA150" s="6"/>
      <c r="AB150" s="30">
        <v>183.4</v>
      </c>
      <c r="AC150" s="30">
        <v>795</v>
      </c>
      <c r="AD150" s="30">
        <v>56.7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39">
        <f t="shared" si="119"/>
        <v>0.30330000000000001</v>
      </c>
      <c r="AP150" s="40"/>
      <c r="AQ150" s="39">
        <f t="shared" si="106"/>
        <v>0.27210000000000001</v>
      </c>
      <c r="AR150" s="39">
        <f t="shared" si="120"/>
        <v>0.41460000000000002</v>
      </c>
      <c r="AS150" s="39">
        <f t="shared" si="121"/>
        <v>0</v>
      </c>
      <c r="AT150" s="39">
        <f t="shared" si="122"/>
        <v>3.8280507967777111</v>
      </c>
      <c r="AU150" s="39">
        <f t="shared" si="123"/>
        <v>2.1723502304147466</v>
      </c>
      <c r="AV150" s="39">
        <f t="shared" si="124"/>
        <v>0</v>
      </c>
      <c r="AW150" s="39">
        <f t="shared" si="125"/>
        <v>391.2</v>
      </c>
      <c r="AX150" s="39">
        <f t="shared" si="126"/>
        <v>0</v>
      </c>
      <c r="AY150" s="39">
        <f t="shared" si="127"/>
        <v>0</v>
      </c>
      <c r="AZ150" s="39">
        <f t="shared" si="127"/>
        <v>0</v>
      </c>
      <c r="BA150" s="39">
        <f t="shared" si="127"/>
        <v>0</v>
      </c>
      <c r="BB150" s="39">
        <f t="shared" si="127"/>
        <v>1025</v>
      </c>
      <c r="BC150" s="39">
        <f t="shared" si="128"/>
        <v>64.8</v>
      </c>
      <c r="BD150" s="39">
        <f t="shared" si="129"/>
        <v>0</v>
      </c>
      <c r="BE150" s="39">
        <f t="shared" si="129"/>
        <v>0</v>
      </c>
      <c r="BF150" s="39">
        <f t="shared" si="129"/>
        <v>0</v>
      </c>
      <c r="BG150" s="39">
        <f t="shared" si="130"/>
        <v>0</v>
      </c>
      <c r="BH150" s="39">
        <f t="shared" si="146"/>
        <v>5.752688172043011</v>
      </c>
      <c r="BI150" s="39">
        <f t="shared" si="131"/>
        <v>0</v>
      </c>
      <c r="BJ150" s="39">
        <f t="shared" si="132"/>
        <v>0</v>
      </c>
      <c r="BK150" s="39">
        <f t="shared" si="133"/>
        <v>0.18340000000000001</v>
      </c>
      <c r="BL150" s="39">
        <f t="shared" si="134"/>
        <v>0.26500000000000001</v>
      </c>
      <c r="BM150" s="39">
        <f t="shared" si="135"/>
        <v>8.7500000000000008E-2</v>
      </c>
      <c r="BN150" s="39">
        <f t="shared" si="135"/>
        <v>0</v>
      </c>
      <c r="BO150" s="39">
        <f t="shared" si="135"/>
        <v>0</v>
      </c>
      <c r="BP150" s="39">
        <f t="shared" si="135"/>
        <v>0</v>
      </c>
      <c r="BQ150" s="39">
        <f t="shared" si="136"/>
        <v>0</v>
      </c>
      <c r="BR150" s="39">
        <f t="shared" si="137"/>
        <v>0</v>
      </c>
      <c r="BS150" s="39">
        <f t="shared" si="138"/>
        <v>0</v>
      </c>
      <c r="BT150" s="39">
        <f t="shared" si="139"/>
        <v>0</v>
      </c>
      <c r="BU150" s="39">
        <f t="shared" si="139"/>
        <v>0</v>
      </c>
      <c r="BV150" s="40"/>
      <c r="BW150" s="39">
        <v>8.1</v>
      </c>
      <c r="BX150" s="39">
        <f t="shared" si="107"/>
        <v>0.27210000000000001</v>
      </c>
      <c r="BY150" s="39">
        <f t="shared" si="100"/>
        <v>0.64635039080000001</v>
      </c>
      <c r="BZ150" s="39"/>
      <c r="CA150" s="39">
        <f t="shared" si="101"/>
        <v>0.64635039080000001</v>
      </c>
      <c r="CB150" s="39">
        <f t="shared" si="113"/>
        <v>0.41460000000000002</v>
      </c>
      <c r="CC150" s="39">
        <f t="shared" si="114"/>
        <v>1.63</v>
      </c>
      <c r="CD150" s="39">
        <f t="shared" si="147"/>
        <v>3.8280507967777111</v>
      </c>
      <c r="CE150" s="39">
        <f t="shared" si="147"/>
        <v>2.1723502304147466</v>
      </c>
      <c r="CF150" s="39">
        <f t="shared" si="102"/>
        <v>9.0555555555555556E-2</v>
      </c>
      <c r="CG150" s="39">
        <f t="shared" si="115"/>
        <v>0.18340000000000001</v>
      </c>
      <c r="CH150" s="39">
        <f t="shared" si="142"/>
        <v>0</v>
      </c>
      <c r="CI150" s="39">
        <f t="shared" si="143"/>
        <v>0</v>
      </c>
      <c r="CJ150" s="39">
        <v>0.28000000000000003</v>
      </c>
      <c r="CK150" s="39">
        <f t="shared" si="140"/>
        <v>3.8280507967777111</v>
      </c>
      <c r="CL150" s="39">
        <f t="shared" si="144"/>
        <v>0</v>
      </c>
      <c r="CM150" s="39">
        <f t="shared" si="103"/>
        <v>4.43795625</v>
      </c>
      <c r="CN150" s="39">
        <f t="shared" si="118"/>
        <v>5.752688172043011</v>
      </c>
      <c r="CO150" s="39">
        <f t="shared" si="141"/>
        <v>3.8280507967777111</v>
      </c>
      <c r="CP150" s="39">
        <f t="shared" si="116"/>
        <v>11.362160758343075</v>
      </c>
      <c r="CQ150" s="39">
        <f t="shared" si="145"/>
        <v>4.1367496653471756</v>
      </c>
      <c r="CR150" s="39">
        <v>4.43795625</v>
      </c>
      <c r="CS150" s="39">
        <f t="shared" si="99"/>
        <v>4.1367496653471756</v>
      </c>
      <c r="CT150" s="6"/>
      <c r="CU150" s="39">
        <f t="shared" si="104"/>
        <v>0.83437795375878854</v>
      </c>
    </row>
    <row r="151" spans="1:99">
      <c r="A151" s="59">
        <v>1643</v>
      </c>
      <c r="B151" s="6"/>
      <c r="C151" s="30">
        <v>921.6</v>
      </c>
      <c r="D151" s="6"/>
      <c r="E151" s="30">
        <v>383.3</v>
      </c>
      <c r="F151" s="6"/>
      <c r="G151" s="30">
        <v>19.78</v>
      </c>
      <c r="H151" s="6"/>
      <c r="I151" s="30">
        <v>51.43</v>
      </c>
      <c r="J151" s="30">
        <v>68.12</v>
      </c>
      <c r="K151" s="6"/>
      <c r="L151" s="6"/>
      <c r="M151" s="6"/>
      <c r="N151" s="6"/>
      <c r="O151" s="6"/>
      <c r="P151" s="6"/>
      <c r="Q151" s="30">
        <v>44.9</v>
      </c>
      <c r="R151" s="6"/>
      <c r="S151" s="30">
        <v>1291</v>
      </c>
      <c r="T151" s="6"/>
      <c r="U151" s="6"/>
      <c r="V151" s="6"/>
      <c r="W151" s="6"/>
      <c r="X151" s="6"/>
      <c r="Y151" s="6"/>
      <c r="Z151" s="6"/>
      <c r="AA151" s="6"/>
      <c r="AB151" s="30">
        <v>163.6</v>
      </c>
      <c r="AC151" s="6"/>
      <c r="AD151" s="30">
        <v>41.98</v>
      </c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39">
        <f t="shared" si="119"/>
        <v>0</v>
      </c>
      <c r="AP151" s="40"/>
      <c r="AQ151" s="39">
        <f t="shared" si="106"/>
        <v>0.30720000000000003</v>
      </c>
      <c r="AR151" s="39">
        <f t="shared" si="120"/>
        <v>0.39560000000000001</v>
      </c>
      <c r="AS151" s="39">
        <f t="shared" si="121"/>
        <v>0</v>
      </c>
      <c r="AT151" s="39">
        <f t="shared" si="122"/>
        <v>3.6183909663348226</v>
      </c>
      <c r="AU151" s="39">
        <f t="shared" si="123"/>
        <v>1.5695852534562214</v>
      </c>
      <c r="AV151" s="39">
        <f t="shared" si="124"/>
        <v>0</v>
      </c>
      <c r="AW151" s="39">
        <f t="shared" si="125"/>
        <v>0</v>
      </c>
      <c r="AX151" s="39">
        <f t="shared" si="126"/>
        <v>0</v>
      </c>
      <c r="AY151" s="39">
        <f t="shared" si="127"/>
        <v>0</v>
      </c>
      <c r="AZ151" s="39">
        <f t="shared" si="127"/>
        <v>44.9</v>
      </c>
      <c r="BA151" s="39">
        <f t="shared" si="127"/>
        <v>0</v>
      </c>
      <c r="BB151" s="39">
        <f t="shared" si="127"/>
        <v>1291</v>
      </c>
      <c r="BC151" s="39">
        <f t="shared" si="128"/>
        <v>0</v>
      </c>
      <c r="BD151" s="39">
        <f t="shared" si="129"/>
        <v>0</v>
      </c>
      <c r="BE151" s="39">
        <f t="shared" si="129"/>
        <v>0</v>
      </c>
      <c r="BF151" s="39">
        <f t="shared" si="129"/>
        <v>0</v>
      </c>
      <c r="BG151" s="39">
        <f t="shared" si="130"/>
        <v>0</v>
      </c>
      <c r="BH151" s="39">
        <f t="shared" si="146"/>
        <v>5.507872503840245</v>
      </c>
      <c r="BI151" s="39">
        <f t="shared" si="131"/>
        <v>0</v>
      </c>
      <c r="BJ151" s="39">
        <f t="shared" si="132"/>
        <v>0</v>
      </c>
      <c r="BK151" s="39">
        <f t="shared" si="133"/>
        <v>0.1636</v>
      </c>
      <c r="BL151" s="39">
        <f t="shared" si="134"/>
        <v>0</v>
      </c>
      <c r="BM151" s="39">
        <f t="shared" si="135"/>
        <v>6.4783950617283939E-2</v>
      </c>
      <c r="BN151" s="39">
        <f t="shared" si="135"/>
        <v>0</v>
      </c>
      <c r="BO151" s="39">
        <f t="shared" si="135"/>
        <v>0</v>
      </c>
      <c r="BP151" s="39">
        <f t="shared" si="135"/>
        <v>0</v>
      </c>
      <c r="BQ151" s="39">
        <f t="shared" si="136"/>
        <v>0</v>
      </c>
      <c r="BR151" s="39">
        <f t="shared" si="137"/>
        <v>0</v>
      </c>
      <c r="BS151" s="39">
        <f t="shared" si="138"/>
        <v>0</v>
      </c>
      <c r="BT151" s="39">
        <f t="shared" si="139"/>
        <v>0</v>
      </c>
      <c r="BU151" s="39">
        <f t="shared" si="139"/>
        <v>0</v>
      </c>
      <c r="BV151" s="40"/>
      <c r="BW151" s="39">
        <v>8.1</v>
      </c>
      <c r="BX151" s="39">
        <f t="shared" si="107"/>
        <v>0.30720000000000003</v>
      </c>
      <c r="BY151" s="39">
        <f t="shared" si="100"/>
        <v>0.69002700560000008</v>
      </c>
      <c r="BZ151" s="39"/>
      <c r="CA151" s="39">
        <f t="shared" si="101"/>
        <v>0.69002700560000008</v>
      </c>
      <c r="CB151" s="39">
        <f t="shared" si="113"/>
        <v>0.39560000000000001</v>
      </c>
      <c r="CC151" s="39">
        <v>1.7</v>
      </c>
      <c r="CD151" s="39">
        <f t="shared" si="147"/>
        <v>3.6183909663348226</v>
      </c>
      <c r="CE151" s="39">
        <f t="shared" si="147"/>
        <v>1.5695852534562214</v>
      </c>
      <c r="CF151" s="39">
        <f t="shared" si="102"/>
        <v>9.4444444444444442E-2</v>
      </c>
      <c r="CG151" s="39">
        <f t="shared" si="115"/>
        <v>0.1636</v>
      </c>
      <c r="CH151" s="39">
        <f t="shared" si="142"/>
        <v>0</v>
      </c>
      <c r="CI151" s="39">
        <f t="shared" si="143"/>
        <v>0</v>
      </c>
      <c r="CJ151" s="39">
        <v>0.28000000000000003</v>
      </c>
      <c r="CK151" s="39">
        <f t="shared" si="140"/>
        <v>3.6183909663348226</v>
      </c>
      <c r="CL151" s="39">
        <f t="shared" si="144"/>
        <v>0</v>
      </c>
      <c r="CM151" s="39">
        <f t="shared" si="103"/>
        <v>3.8603174999999998</v>
      </c>
      <c r="CN151" s="39">
        <f t="shared" si="118"/>
        <v>5.507872503840245</v>
      </c>
      <c r="CO151" s="39">
        <f t="shared" si="141"/>
        <v>3.6183909663348226</v>
      </c>
      <c r="CP151" s="39">
        <f t="shared" si="116"/>
        <v>8.4124075597044463</v>
      </c>
      <c r="CQ151" s="39">
        <f t="shared" si="145"/>
        <v>3.062799840410483</v>
      </c>
      <c r="CR151" s="39">
        <v>3.8603174999999998</v>
      </c>
      <c r="CS151" s="39">
        <f t="shared" si="99"/>
        <v>3.062799840410483</v>
      </c>
      <c r="CT151" s="6"/>
      <c r="CU151" s="39">
        <f t="shared" si="104"/>
        <v>0.82178225844092223</v>
      </c>
    </row>
    <row r="152" spans="1:99">
      <c r="A152" s="59">
        <v>1644</v>
      </c>
      <c r="B152" s="6"/>
      <c r="C152" s="30">
        <v>966.6</v>
      </c>
      <c r="D152" s="6"/>
      <c r="E152" s="30">
        <v>471.3</v>
      </c>
      <c r="F152" s="6"/>
      <c r="G152" s="30">
        <v>18.45</v>
      </c>
      <c r="H152" s="6"/>
      <c r="I152" s="30">
        <v>60.79</v>
      </c>
      <c r="J152" s="30">
        <v>87.24</v>
      </c>
      <c r="K152" s="6"/>
      <c r="L152" s="6"/>
      <c r="M152" s="6"/>
      <c r="N152" s="30">
        <v>436.3</v>
      </c>
      <c r="O152" s="6"/>
      <c r="P152" s="6"/>
      <c r="Q152" s="30">
        <v>31</v>
      </c>
      <c r="R152" s="6"/>
      <c r="S152" s="30">
        <v>3238</v>
      </c>
      <c r="T152" s="6"/>
      <c r="U152" s="6"/>
      <c r="V152" s="6"/>
      <c r="W152" s="6"/>
      <c r="X152" s="6"/>
      <c r="Y152" s="30">
        <v>49.95</v>
      </c>
      <c r="Z152" s="6"/>
      <c r="AA152" s="6"/>
      <c r="AB152" s="30">
        <v>163.69999999999999</v>
      </c>
      <c r="AC152" s="30">
        <v>823</v>
      </c>
      <c r="AD152" s="30">
        <v>56.56</v>
      </c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39">
        <f t="shared" si="119"/>
        <v>0</v>
      </c>
      <c r="AP152" s="40"/>
      <c r="AQ152" s="39">
        <f t="shared" si="106"/>
        <v>0.32219999999999999</v>
      </c>
      <c r="AR152" s="39">
        <f t="shared" si="120"/>
        <v>0.36899999999999999</v>
      </c>
      <c r="AS152" s="39">
        <f t="shared" si="121"/>
        <v>0</v>
      </c>
      <c r="AT152" s="39">
        <f t="shared" si="122"/>
        <v>4.2769198297393327</v>
      </c>
      <c r="AU152" s="39">
        <f t="shared" si="123"/>
        <v>2.0101382488479262</v>
      </c>
      <c r="AV152" s="39">
        <f t="shared" si="124"/>
        <v>0</v>
      </c>
      <c r="AW152" s="39">
        <f t="shared" si="125"/>
        <v>436.3</v>
      </c>
      <c r="AX152" s="39">
        <f t="shared" si="126"/>
        <v>0</v>
      </c>
      <c r="AY152" s="39">
        <f t="shared" si="127"/>
        <v>0</v>
      </c>
      <c r="AZ152" s="39">
        <f t="shared" si="127"/>
        <v>31</v>
      </c>
      <c r="BA152" s="39">
        <f t="shared" si="127"/>
        <v>0</v>
      </c>
      <c r="BB152" s="39">
        <f t="shared" si="127"/>
        <v>3238</v>
      </c>
      <c r="BC152" s="39">
        <f t="shared" si="128"/>
        <v>0</v>
      </c>
      <c r="BD152" s="39">
        <f t="shared" si="129"/>
        <v>0</v>
      </c>
      <c r="BE152" s="39">
        <f t="shared" si="129"/>
        <v>0</v>
      </c>
      <c r="BF152" s="39">
        <f t="shared" si="129"/>
        <v>0</v>
      </c>
      <c r="BG152" s="39">
        <f t="shared" si="130"/>
        <v>0</v>
      </c>
      <c r="BH152" s="39">
        <f t="shared" si="146"/>
        <v>5.0374423963133639</v>
      </c>
      <c r="BI152" s="39">
        <f t="shared" si="131"/>
        <v>0</v>
      </c>
      <c r="BJ152" s="39">
        <f t="shared" si="132"/>
        <v>0</v>
      </c>
      <c r="BK152" s="39">
        <f t="shared" si="133"/>
        <v>0.16369999999999998</v>
      </c>
      <c r="BL152" s="39">
        <f t="shared" si="134"/>
        <v>0.27433333333333332</v>
      </c>
      <c r="BM152" s="39">
        <f t="shared" si="135"/>
        <v>8.7283950617283959E-2</v>
      </c>
      <c r="BN152" s="39">
        <f t="shared" si="135"/>
        <v>0</v>
      </c>
      <c r="BO152" s="39">
        <f t="shared" si="135"/>
        <v>0</v>
      </c>
      <c r="BP152" s="39">
        <f t="shared" si="135"/>
        <v>0</v>
      </c>
      <c r="BQ152" s="39">
        <f t="shared" si="136"/>
        <v>0</v>
      </c>
      <c r="BR152" s="39">
        <f t="shared" si="137"/>
        <v>0</v>
      </c>
      <c r="BS152" s="39">
        <f t="shared" si="138"/>
        <v>0</v>
      </c>
      <c r="BT152" s="39">
        <f t="shared" si="139"/>
        <v>0</v>
      </c>
      <c r="BU152" s="39">
        <f t="shared" si="139"/>
        <v>0</v>
      </c>
      <c r="BV152" s="40"/>
      <c r="BW152" s="39">
        <v>8.1</v>
      </c>
      <c r="BX152" s="39">
        <f t="shared" si="107"/>
        <v>0.32219999999999999</v>
      </c>
      <c r="BY152" s="39">
        <f t="shared" si="100"/>
        <v>0.7086922256</v>
      </c>
      <c r="BZ152" s="39"/>
      <c r="CA152" s="39">
        <f t="shared" si="101"/>
        <v>0.7086922256</v>
      </c>
      <c r="CB152" s="39">
        <f t="shared" si="113"/>
        <v>0.36899999999999999</v>
      </c>
      <c r="CC152" s="39">
        <f>AW152/240</f>
        <v>1.8179166666666666</v>
      </c>
      <c r="CD152" s="39">
        <f t="shared" si="147"/>
        <v>4.2769198297393327</v>
      </c>
      <c r="CE152" s="39">
        <f t="shared" si="147"/>
        <v>2.0101382488479262</v>
      </c>
      <c r="CF152" s="39">
        <f t="shared" si="102"/>
        <v>0.10099537037037037</v>
      </c>
      <c r="CG152" s="39">
        <f t="shared" si="115"/>
        <v>0.16369999999999998</v>
      </c>
      <c r="CH152" s="39">
        <f t="shared" si="142"/>
        <v>0</v>
      </c>
      <c r="CI152" s="39">
        <f t="shared" si="143"/>
        <v>0</v>
      </c>
      <c r="CJ152" s="39">
        <v>0.28000000000000003</v>
      </c>
      <c r="CK152" s="39">
        <f t="shared" si="140"/>
        <v>4.2769198297393327</v>
      </c>
      <c r="CL152" s="39">
        <f t="shared" si="144"/>
        <v>0</v>
      </c>
      <c r="CM152" s="39">
        <f t="shared" si="103"/>
        <v>2.9586375</v>
      </c>
      <c r="CN152" s="39">
        <f t="shared" si="118"/>
        <v>5.0374423963133639</v>
      </c>
      <c r="CO152" s="39">
        <f t="shared" si="141"/>
        <v>4.2769198297393327</v>
      </c>
      <c r="CP152" s="39">
        <f t="shared" si="116"/>
        <v>11.33410604042124</v>
      </c>
      <c r="CQ152" s="39">
        <f t="shared" si="145"/>
        <v>4.1265354686426159</v>
      </c>
      <c r="CR152" s="39">
        <v>2.9586375</v>
      </c>
      <c r="CS152" s="39">
        <f t="shared" si="99"/>
        <v>4.1265354686426159</v>
      </c>
      <c r="CT152" s="6"/>
      <c r="CU152" s="39">
        <f t="shared" si="104"/>
        <v>0.8558799481625724</v>
      </c>
    </row>
    <row r="153" spans="1:99">
      <c r="A153" s="59">
        <v>1645</v>
      </c>
      <c r="B153" s="6"/>
      <c r="C153" s="30">
        <v>920.3</v>
      </c>
      <c r="D153" s="6"/>
      <c r="E153" s="30">
        <v>513.5</v>
      </c>
      <c r="F153" s="6"/>
      <c r="G153" s="30">
        <v>21.6</v>
      </c>
      <c r="H153" s="6"/>
      <c r="I153" s="30">
        <v>56.63</v>
      </c>
      <c r="J153" s="30">
        <v>85.7</v>
      </c>
      <c r="K153" s="6"/>
      <c r="L153" s="6"/>
      <c r="M153" s="6"/>
      <c r="N153" s="30">
        <v>409</v>
      </c>
      <c r="O153" s="6"/>
      <c r="P153" s="6"/>
      <c r="Q153" s="6"/>
      <c r="R153" s="6"/>
      <c r="S153" s="30">
        <v>803</v>
      </c>
      <c r="T153" s="6"/>
      <c r="U153" s="6"/>
      <c r="V153" s="6"/>
      <c r="W153" s="6"/>
      <c r="X153" s="6"/>
      <c r="Y153" s="6"/>
      <c r="Z153" s="6"/>
      <c r="AA153" s="6"/>
      <c r="AB153" s="30">
        <v>138.5</v>
      </c>
      <c r="AC153" s="30">
        <v>968</v>
      </c>
      <c r="AD153" s="30">
        <v>55.89</v>
      </c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39">
        <f t="shared" si="119"/>
        <v>0</v>
      </c>
      <c r="AP153" s="40"/>
      <c r="AQ153" s="39">
        <f t="shared" si="106"/>
        <v>0.30676666666666663</v>
      </c>
      <c r="AR153" s="39">
        <f t="shared" si="120"/>
        <v>0.43200000000000005</v>
      </c>
      <c r="AS153" s="39">
        <f t="shared" si="121"/>
        <v>0</v>
      </c>
      <c r="AT153" s="39">
        <f t="shared" si="122"/>
        <v>3.9842403348928839</v>
      </c>
      <c r="AU153" s="39">
        <f t="shared" si="123"/>
        <v>1.9746543778801844</v>
      </c>
      <c r="AV153" s="39">
        <f t="shared" si="124"/>
        <v>0</v>
      </c>
      <c r="AW153" s="39">
        <f t="shared" si="125"/>
        <v>409</v>
      </c>
      <c r="AX153" s="39">
        <f t="shared" si="126"/>
        <v>0</v>
      </c>
      <c r="AY153" s="39">
        <f t="shared" si="127"/>
        <v>0</v>
      </c>
      <c r="AZ153" s="39">
        <f t="shared" si="127"/>
        <v>0</v>
      </c>
      <c r="BA153" s="39">
        <f t="shared" si="127"/>
        <v>0</v>
      </c>
      <c r="BB153" s="39">
        <f t="shared" si="127"/>
        <v>803</v>
      </c>
      <c r="BC153" s="39">
        <f t="shared" si="128"/>
        <v>0</v>
      </c>
      <c r="BD153" s="39">
        <f t="shared" si="129"/>
        <v>0</v>
      </c>
      <c r="BE153" s="39">
        <f t="shared" si="129"/>
        <v>0</v>
      </c>
      <c r="BF153" s="39">
        <f t="shared" si="129"/>
        <v>0</v>
      </c>
      <c r="BG153" s="39">
        <f t="shared" si="130"/>
        <v>0</v>
      </c>
      <c r="BH153" s="39">
        <f t="shared" si="146"/>
        <v>4.9625576036866352</v>
      </c>
      <c r="BI153" s="39">
        <f t="shared" si="131"/>
        <v>0</v>
      </c>
      <c r="BJ153" s="39">
        <f t="shared" si="132"/>
        <v>0</v>
      </c>
      <c r="BK153" s="39">
        <f t="shared" si="133"/>
        <v>0.13850000000000001</v>
      </c>
      <c r="BL153" s="39">
        <f t="shared" si="134"/>
        <v>0.32266666666666666</v>
      </c>
      <c r="BM153" s="39">
        <f t="shared" si="135"/>
        <v>8.6250000000000007E-2</v>
      </c>
      <c r="BN153" s="39">
        <f t="shared" si="135"/>
        <v>0</v>
      </c>
      <c r="BO153" s="39">
        <f t="shared" si="135"/>
        <v>0</v>
      </c>
      <c r="BP153" s="39">
        <f t="shared" si="135"/>
        <v>0</v>
      </c>
      <c r="BQ153" s="39">
        <f t="shared" si="136"/>
        <v>0</v>
      </c>
      <c r="BR153" s="39">
        <f t="shared" si="137"/>
        <v>0</v>
      </c>
      <c r="BS153" s="39">
        <f t="shared" si="138"/>
        <v>0</v>
      </c>
      <c r="BT153" s="39">
        <f t="shared" si="139"/>
        <v>0</v>
      </c>
      <c r="BU153" s="39">
        <f t="shared" si="139"/>
        <v>0</v>
      </c>
      <c r="BV153" s="40"/>
      <c r="BW153" s="39">
        <v>8.1</v>
      </c>
      <c r="BX153" s="39">
        <f t="shared" si="107"/>
        <v>0.30676666666666663</v>
      </c>
      <c r="BY153" s="39">
        <f t="shared" si="100"/>
        <v>0.68948778813333333</v>
      </c>
      <c r="BZ153" s="39"/>
      <c r="CA153" s="39">
        <f t="shared" si="101"/>
        <v>0.68948778813333333</v>
      </c>
      <c r="CB153" s="39">
        <f t="shared" si="113"/>
        <v>0.43200000000000005</v>
      </c>
      <c r="CC153" s="39">
        <f>AW153/240</f>
        <v>1.7041666666666666</v>
      </c>
      <c r="CD153" s="39">
        <f t="shared" si="147"/>
        <v>3.9842403348928839</v>
      </c>
      <c r="CE153" s="39">
        <f t="shared" si="147"/>
        <v>1.9746543778801844</v>
      </c>
      <c r="CF153" s="39">
        <f t="shared" si="102"/>
        <v>9.4675925925925927E-2</v>
      </c>
      <c r="CG153" s="39">
        <f t="shared" si="115"/>
        <v>0.13850000000000001</v>
      </c>
      <c r="CH153" s="39">
        <f t="shared" si="142"/>
        <v>0</v>
      </c>
      <c r="CI153" s="39">
        <f t="shared" si="143"/>
        <v>0</v>
      </c>
      <c r="CJ153" s="39">
        <v>0.28000000000000003</v>
      </c>
      <c r="CK153" s="39">
        <f t="shared" si="140"/>
        <v>3.9842403348928839</v>
      </c>
      <c r="CL153" s="39">
        <f t="shared" si="144"/>
        <v>0</v>
      </c>
      <c r="CM153" s="39">
        <f t="shared" si="103"/>
        <v>3.1417912500000003</v>
      </c>
      <c r="CN153" s="39">
        <f t="shared" si="118"/>
        <v>4.9625576036866352</v>
      </c>
      <c r="CO153" s="39">
        <f t="shared" si="141"/>
        <v>3.9842403348928839</v>
      </c>
      <c r="CP153" s="39">
        <f t="shared" si="116"/>
        <v>11.199844176081031</v>
      </c>
      <c r="CQ153" s="39">
        <f t="shared" si="145"/>
        <v>4.0776532415565026</v>
      </c>
      <c r="CR153" s="39">
        <v>3.1417912500000003</v>
      </c>
      <c r="CS153" s="39">
        <f t="shared" si="99"/>
        <v>4.0776532415565026</v>
      </c>
      <c r="CT153" s="6"/>
      <c r="CU153" s="39">
        <f t="shared" si="104"/>
        <v>0.84079905142382694</v>
      </c>
    </row>
    <row r="154" spans="1:99">
      <c r="A154" s="59">
        <v>1646</v>
      </c>
      <c r="B154" s="6"/>
      <c r="C154" s="30">
        <v>736.4</v>
      </c>
      <c r="D154" s="6"/>
      <c r="E154" s="30">
        <v>490.2</v>
      </c>
      <c r="F154" s="6"/>
      <c r="G154" s="30">
        <v>13.5</v>
      </c>
      <c r="H154" s="6"/>
      <c r="I154" s="30">
        <v>50.51</v>
      </c>
      <c r="J154" s="30">
        <v>65.61</v>
      </c>
      <c r="K154" s="6"/>
      <c r="L154" s="30">
        <v>64.8</v>
      </c>
      <c r="M154" s="6"/>
      <c r="N154" s="6"/>
      <c r="O154" s="6"/>
      <c r="P154" s="6"/>
      <c r="Q154" s="6"/>
      <c r="R154" s="6"/>
      <c r="S154" s="30">
        <v>1547</v>
      </c>
      <c r="T154" s="6"/>
      <c r="U154" s="6"/>
      <c r="V154" s="6"/>
      <c r="W154" s="6"/>
      <c r="X154" s="6"/>
      <c r="Y154" s="30">
        <v>61.65</v>
      </c>
      <c r="Z154" s="6"/>
      <c r="AA154" s="30">
        <v>42.52</v>
      </c>
      <c r="AB154" s="30">
        <v>110.6</v>
      </c>
      <c r="AC154" s="30">
        <v>867</v>
      </c>
      <c r="AD154" s="30">
        <v>50.22</v>
      </c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39">
        <f t="shared" si="119"/>
        <v>0</v>
      </c>
      <c r="AP154" s="40"/>
      <c r="AQ154" s="39">
        <f t="shared" si="106"/>
        <v>0.24546666666666667</v>
      </c>
      <c r="AR154" s="39">
        <f t="shared" si="120"/>
        <v>0.27</v>
      </c>
      <c r="AS154" s="39">
        <f t="shared" si="121"/>
        <v>0</v>
      </c>
      <c r="AT154" s="39">
        <f t="shared" si="122"/>
        <v>3.5536637703591656</v>
      </c>
      <c r="AU154" s="39">
        <f t="shared" si="123"/>
        <v>1.5117511520737328</v>
      </c>
      <c r="AV154" s="39">
        <f t="shared" si="124"/>
        <v>0.29321266968325793</v>
      </c>
      <c r="AW154" s="39">
        <f t="shared" si="125"/>
        <v>0</v>
      </c>
      <c r="AX154" s="39">
        <f t="shared" si="126"/>
        <v>0</v>
      </c>
      <c r="AY154" s="39">
        <f t="shared" si="127"/>
        <v>0</v>
      </c>
      <c r="AZ154" s="39">
        <f t="shared" si="127"/>
        <v>0</v>
      </c>
      <c r="BA154" s="39">
        <f t="shared" si="127"/>
        <v>0</v>
      </c>
      <c r="BB154" s="39">
        <f t="shared" si="127"/>
        <v>1547</v>
      </c>
      <c r="BC154" s="39">
        <f t="shared" si="128"/>
        <v>0</v>
      </c>
      <c r="BD154" s="39">
        <f t="shared" si="129"/>
        <v>0</v>
      </c>
      <c r="BE154" s="39">
        <f t="shared" si="129"/>
        <v>0</v>
      </c>
      <c r="BF154" s="39">
        <f t="shared" si="129"/>
        <v>0</v>
      </c>
      <c r="BG154" s="39">
        <f t="shared" si="130"/>
        <v>0</v>
      </c>
      <c r="BH154" s="39">
        <f t="shared" si="146"/>
        <v>4.5401305683563749</v>
      </c>
      <c r="BI154" s="39">
        <f t="shared" si="131"/>
        <v>0</v>
      </c>
      <c r="BJ154" s="39">
        <f t="shared" si="132"/>
        <v>2.8815397126592575</v>
      </c>
      <c r="BK154" s="39">
        <f t="shared" si="133"/>
        <v>0.11059999999999999</v>
      </c>
      <c r="BL154" s="39">
        <f t="shared" si="134"/>
        <v>0.28899999999999998</v>
      </c>
      <c r="BM154" s="39">
        <f t="shared" si="135"/>
        <v>7.7499999999999999E-2</v>
      </c>
      <c r="BN154" s="39">
        <f t="shared" si="135"/>
        <v>0</v>
      </c>
      <c r="BO154" s="39">
        <f t="shared" si="135"/>
        <v>0</v>
      </c>
      <c r="BP154" s="39">
        <f t="shared" si="135"/>
        <v>0</v>
      </c>
      <c r="BQ154" s="39">
        <f t="shared" si="136"/>
        <v>0</v>
      </c>
      <c r="BR154" s="39">
        <f t="shared" si="137"/>
        <v>0</v>
      </c>
      <c r="BS154" s="39">
        <f t="shared" si="138"/>
        <v>0</v>
      </c>
      <c r="BT154" s="39">
        <f t="shared" si="139"/>
        <v>0</v>
      </c>
      <c r="BU154" s="39">
        <f t="shared" si="139"/>
        <v>0</v>
      </c>
      <c r="BV154" s="40"/>
      <c r="BW154" s="39">
        <v>8.1</v>
      </c>
      <c r="BX154" s="39">
        <f t="shared" si="107"/>
        <v>0.24546666666666667</v>
      </c>
      <c r="BY154" s="39">
        <f t="shared" si="100"/>
        <v>0.6132092557333334</v>
      </c>
      <c r="BZ154" s="39"/>
      <c r="CA154" s="39">
        <f t="shared" si="101"/>
        <v>0.6132092557333334</v>
      </c>
      <c r="CB154" s="39">
        <f t="shared" si="113"/>
        <v>0.27</v>
      </c>
      <c r="CC154" s="39">
        <v>1.7</v>
      </c>
      <c r="CD154" s="39">
        <f t="shared" si="147"/>
        <v>3.5536637703591656</v>
      </c>
      <c r="CE154" s="39">
        <f t="shared" si="147"/>
        <v>1.5117511520737328</v>
      </c>
      <c r="CF154" s="39">
        <f t="shared" si="102"/>
        <v>9.4444444444444442E-2</v>
      </c>
      <c r="CG154" s="39">
        <f t="shared" si="115"/>
        <v>0.11059999999999999</v>
      </c>
      <c r="CH154" s="39">
        <f t="shared" si="142"/>
        <v>2.8815397126592575</v>
      </c>
      <c r="CI154" s="39">
        <f t="shared" si="143"/>
        <v>0</v>
      </c>
      <c r="CJ154" s="39">
        <f>AV154</f>
        <v>0.29321266968325793</v>
      </c>
      <c r="CK154" s="39">
        <f t="shared" si="140"/>
        <v>3.5536637703591656</v>
      </c>
      <c r="CL154" s="39">
        <f t="shared" si="144"/>
        <v>0</v>
      </c>
      <c r="CM154" s="39">
        <f t="shared" si="103"/>
        <v>3.1981462499999997</v>
      </c>
      <c r="CN154" s="39">
        <f t="shared" si="118"/>
        <v>4.5401305683563749</v>
      </c>
      <c r="CO154" s="39">
        <f t="shared" si="141"/>
        <v>3.5536637703591656</v>
      </c>
      <c r="CP154" s="39">
        <f t="shared" si="116"/>
        <v>10.063628100246722</v>
      </c>
      <c r="CQ154" s="39">
        <f t="shared" si="145"/>
        <v>3.6639782750217842</v>
      </c>
      <c r="CR154" s="39">
        <v>3.1981462499999997</v>
      </c>
      <c r="CS154" s="39">
        <f t="shared" si="99"/>
        <v>3.6639782750217842</v>
      </c>
      <c r="CT154" s="6"/>
      <c r="CU154" s="39">
        <f t="shared" si="104"/>
        <v>0.76899270314003132</v>
      </c>
    </row>
    <row r="155" spans="1:99">
      <c r="A155" s="59">
        <v>1647</v>
      </c>
      <c r="B155" s="6"/>
      <c r="C155" s="30">
        <v>924.4</v>
      </c>
      <c r="D155" s="6"/>
      <c r="E155" s="30">
        <v>566.1</v>
      </c>
      <c r="F155" s="6"/>
      <c r="G155" s="30">
        <v>13.97</v>
      </c>
      <c r="H155" s="6"/>
      <c r="I155" s="30">
        <v>54.6</v>
      </c>
      <c r="J155" s="30">
        <v>76.709999999999994</v>
      </c>
      <c r="K155" s="6"/>
      <c r="L155" s="6"/>
      <c r="M155" s="6"/>
      <c r="N155" s="30">
        <v>417.1</v>
      </c>
      <c r="O155" s="6"/>
      <c r="P155" s="6"/>
      <c r="Q155" s="30">
        <v>33.299999999999997</v>
      </c>
      <c r="R155" s="6"/>
      <c r="S155" s="6"/>
      <c r="T155" s="6"/>
      <c r="U155" s="6"/>
      <c r="V155" s="6"/>
      <c r="W155" s="6"/>
      <c r="X155" s="6"/>
      <c r="Y155" s="30">
        <v>65.7</v>
      </c>
      <c r="Z155" s="6"/>
      <c r="AA155" s="6"/>
      <c r="AB155" s="30">
        <v>121.5</v>
      </c>
      <c r="AC155" s="30">
        <v>769</v>
      </c>
      <c r="AD155" s="30">
        <v>43.2</v>
      </c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39">
        <f t="shared" si="119"/>
        <v>0</v>
      </c>
      <c r="AP155" s="40"/>
      <c r="AQ155" s="39">
        <f t="shared" si="106"/>
        <v>0.30813333333333331</v>
      </c>
      <c r="AR155" s="39">
        <f t="shared" si="120"/>
        <v>0.27940000000000004</v>
      </c>
      <c r="AS155" s="39">
        <f t="shared" si="121"/>
        <v>0</v>
      </c>
      <c r="AT155" s="39">
        <f t="shared" si="122"/>
        <v>3.8414183698596407</v>
      </c>
      <c r="AU155" s="39">
        <f t="shared" si="123"/>
        <v>1.7675115207373271</v>
      </c>
      <c r="AV155" s="39">
        <f t="shared" si="124"/>
        <v>0</v>
      </c>
      <c r="AW155" s="39">
        <f t="shared" si="125"/>
        <v>417.1</v>
      </c>
      <c r="AX155" s="39">
        <f t="shared" si="126"/>
        <v>0</v>
      </c>
      <c r="AY155" s="39">
        <f t="shared" si="127"/>
        <v>0</v>
      </c>
      <c r="AZ155" s="39">
        <f t="shared" si="127"/>
        <v>33.299999999999997</v>
      </c>
      <c r="BA155" s="39">
        <f t="shared" si="127"/>
        <v>0</v>
      </c>
      <c r="BB155" s="39">
        <f t="shared" si="127"/>
        <v>0</v>
      </c>
      <c r="BC155" s="39">
        <f t="shared" si="128"/>
        <v>0</v>
      </c>
      <c r="BD155" s="39">
        <f t="shared" si="129"/>
        <v>0</v>
      </c>
      <c r="BE155" s="39">
        <f t="shared" si="129"/>
        <v>0</v>
      </c>
      <c r="BF155" s="39">
        <f t="shared" si="129"/>
        <v>0</v>
      </c>
      <c r="BG155" s="39">
        <f t="shared" si="130"/>
        <v>0</v>
      </c>
      <c r="BH155" s="39">
        <f t="shared" si="146"/>
        <v>5.5529953917050694</v>
      </c>
      <c r="BI155" s="39">
        <f t="shared" si="131"/>
        <v>0</v>
      </c>
      <c r="BJ155" s="39">
        <f t="shared" si="132"/>
        <v>0</v>
      </c>
      <c r="BK155" s="39">
        <f t="shared" si="133"/>
        <v>0.1215</v>
      </c>
      <c r="BL155" s="39">
        <f t="shared" si="134"/>
        <v>0.25633333333333336</v>
      </c>
      <c r="BM155" s="39">
        <f t="shared" si="135"/>
        <v>6.6666666666666666E-2</v>
      </c>
      <c r="BN155" s="39">
        <f t="shared" si="135"/>
        <v>0</v>
      </c>
      <c r="BO155" s="39">
        <f t="shared" si="135"/>
        <v>0</v>
      </c>
      <c r="BP155" s="39">
        <f t="shared" si="135"/>
        <v>0</v>
      </c>
      <c r="BQ155" s="39">
        <f t="shared" si="136"/>
        <v>0</v>
      </c>
      <c r="BR155" s="39">
        <f t="shared" si="137"/>
        <v>0</v>
      </c>
      <c r="BS155" s="39">
        <f t="shared" si="138"/>
        <v>0</v>
      </c>
      <c r="BT155" s="39">
        <f t="shared" si="139"/>
        <v>0</v>
      </c>
      <c r="BU155" s="39">
        <f t="shared" si="139"/>
        <v>0</v>
      </c>
      <c r="BV155" s="40"/>
      <c r="BW155" s="39">
        <v>8.1</v>
      </c>
      <c r="BX155" s="39">
        <f t="shared" si="107"/>
        <v>0.30813333333333331</v>
      </c>
      <c r="BY155" s="39">
        <f t="shared" si="100"/>
        <v>0.69118839706666668</v>
      </c>
      <c r="BZ155" s="39"/>
      <c r="CA155" s="39">
        <f t="shared" si="101"/>
        <v>0.69118839706666668</v>
      </c>
      <c r="CB155" s="39">
        <f t="shared" si="113"/>
        <v>0.27940000000000004</v>
      </c>
      <c r="CC155" s="39">
        <f>AW155/240</f>
        <v>1.7379166666666668</v>
      </c>
      <c r="CD155" s="39">
        <f t="shared" si="147"/>
        <v>3.8414183698596407</v>
      </c>
      <c r="CE155" s="39">
        <f t="shared" si="147"/>
        <v>1.7675115207373271</v>
      </c>
      <c r="CF155" s="39">
        <f t="shared" si="102"/>
        <v>9.6550925925925929E-2</v>
      </c>
      <c r="CG155" s="39">
        <f t="shared" si="115"/>
        <v>0.1215</v>
      </c>
      <c r="CH155" s="39">
        <f t="shared" si="142"/>
        <v>0</v>
      </c>
      <c r="CI155" s="39">
        <f t="shared" si="143"/>
        <v>0</v>
      </c>
      <c r="CJ155" s="39">
        <v>0.33</v>
      </c>
      <c r="CK155" s="39">
        <f t="shared" si="140"/>
        <v>3.8414183698596407</v>
      </c>
      <c r="CL155" s="39">
        <f t="shared" si="144"/>
        <v>0</v>
      </c>
      <c r="CM155" s="39">
        <f t="shared" si="103"/>
        <v>3.1981462499999997</v>
      </c>
      <c r="CN155" s="39">
        <f t="shared" si="118"/>
        <v>5.5529953917050694</v>
      </c>
      <c r="CO155" s="39">
        <f t="shared" si="141"/>
        <v>3.8414183698596407</v>
      </c>
      <c r="CP155" s="39">
        <f t="shared" si="116"/>
        <v>8.6568843873090078</v>
      </c>
      <c r="CQ155" s="39">
        <f t="shared" si="145"/>
        <v>3.1518092688359429</v>
      </c>
      <c r="CR155" s="39">
        <v>3.1981462499999997</v>
      </c>
      <c r="CS155" s="39">
        <f t="shared" si="99"/>
        <v>3.1518092688359429</v>
      </c>
      <c r="CT155" s="6"/>
      <c r="CU155" s="39">
        <f t="shared" si="104"/>
        <v>0.83374796381526883</v>
      </c>
    </row>
    <row r="156" spans="1:99">
      <c r="A156" s="59">
        <v>1648</v>
      </c>
      <c r="B156" s="6"/>
      <c r="C156" s="30">
        <v>1202.8</v>
      </c>
      <c r="D156" s="6"/>
      <c r="E156" s="30">
        <v>478.9</v>
      </c>
      <c r="F156" s="6"/>
      <c r="G156" s="30">
        <v>14.71</v>
      </c>
      <c r="H156" s="6"/>
      <c r="I156" s="30">
        <v>54.07</v>
      </c>
      <c r="J156" s="30">
        <v>79.78</v>
      </c>
      <c r="K156" s="6"/>
      <c r="L156" s="6"/>
      <c r="M156" s="6"/>
      <c r="N156" s="6"/>
      <c r="O156" s="30">
        <v>0.63</v>
      </c>
      <c r="P156" s="6"/>
      <c r="Q156" s="6"/>
      <c r="R156" s="6"/>
      <c r="S156" s="30">
        <v>2673</v>
      </c>
      <c r="T156" s="6"/>
      <c r="U156" s="6"/>
      <c r="V156" s="30">
        <v>0.94</v>
      </c>
      <c r="W156" s="6"/>
      <c r="X156" s="6"/>
      <c r="Y156" s="30">
        <v>69.3</v>
      </c>
      <c r="Z156" s="6"/>
      <c r="AA156" s="6"/>
      <c r="AB156" s="30">
        <v>128</v>
      </c>
      <c r="AC156" s="30">
        <v>840</v>
      </c>
      <c r="AD156" s="30">
        <v>47.25</v>
      </c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39">
        <f t="shared" si="119"/>
        <v>0</v>
      </c>
      <c r="AP156" s="40"/>
      <c r="AQ156" s="39">
        <f t="shared" si="106"/>
        <v>0.40093333333333331</v>
      </c>
      <c r="AR156" s="39">
        <f t="shared" si="120"/>
        <v>0.29420000000000002</v>
      </c>
      <c r="AS156" s="39">
        <f t="shared" si="121"/>
        <v>0</v>
      </c>
      <c r="AT156" s="39">
        <f t="shared" si="122"/>
        <v>3.8041298765258382</v>
      </c>
      <c r="AU156" s="39">
        <f t="shared" si="123"/>
        <v>1.8382488479262673</v>
      </c>
      <c r="AV156" s="39">
        <f t="shared" si="124"/>
        <v>0</v>
      </c>
      <c r="AW156" s="39">
        <f t="shared" si="125"/>
        <v>0</v>
      </c>
      <c r="AX156" s="39">
        <f t="shared" si="126"/>
        <v>1.4516129032258065</v>
      </c>
      <c r="AY156" s="39">
        <f t="shared" si="127"/>
        <v>0</v>
      </c>
      <c r="AZ156" s="39">
        <f t="shared" si="127"/>
        <v>0</v>
      </c>
      <c r="BA156" s="39">
        <f t="shared" si="127"/>
        <v>0</v>
      </c>
      <c r="BB156" s="39">
        <f t="shared" si="127"/>
        <v>2673</v>
      </c>
      <c r="BC156" s="39">
        <f t="shared" si="128"/>
        <v>0</v>
      </c>
      <c r="BD156" s="39">
        <f t="shared" si="129"/>
        <v>0</v>
      </c>
      <c r="BE156" s="39">
        <f t="shared" si="129"/>
        <v>2.1658986175115205</v>
      </c>
      <c r="BF156" s="39">
        <f t="shared" si="129"/>
        <v>0</v>
      </c>
      <c r="BG156" s="39">
        <f t="shared" si="130"/>
        <v>0</v>
      </c>
      <c r="BH156" s="39">
        <f t="shared" si="146"/>
        <v>6.1837557603686628</v>
      </c>
      <c r="BI156" s="39">
        <f t="shared" si="131"/>
        <v>0</v>
      </c>
      <c r="BJ156" s="39">
        <f t="shared" si="132"/>
        <v>0</v>
      </c>
      <c r="BK156" s="39">
        <f t="shared" si="133"/>
        <v>0.128</v>
      </c>
      <c r="BL156" s="39">
        <f t="shared" si="134"/>
        <v>0.28000000000000003</v>
      </c>
      <c r="BM156" s="39">
        <f t="shared" si="135"/>
        <v>7.2916666666666671E-2</v>
      </c>
      <c r="BN156" s="39">
        <f t="shared" si="135"/>
        <v>0</v>
      </c>
      <c r="BO156" s="39">
        <f t="shared" si="135"/>
        <v>0</v>
      </c>
      <c r="BP156" s="39">
        <f t="shared" si="135"/>
        <v>0</v>
      </c>
      <c r="BQ156" s="39">
        <f t="shared" si="136"/>
        <v>0</v>
      </c>
      <c r="BR156" s="39">
        <f t="shared" si="137"/>
        <v>0</v>
      </c>
      <c r="BS156" s="39">
        <f t="shared" si="138"/>
        <v>0</v>
      </c>
      <c r="BT156" s="39">
        <f t="shared" si="139"/>
        <v>0</v>
      </c>
      <c r="BU156" s="39">
        <f t="shared" si="139"/>
        <v>0</v>
      </c>
      <c r="BV156" s="40"/>
      <c r="BW156" s="39">
        <v>8.1</v>
      </c>
      <c r="BX156" s="39">
        <f t="shared" si="107"/>
        <v>0.40093333333333331</v>
      </c>
      <c r="BY156" s="39">
        <f t="shared" si="100"/>
        <v>0.80666389146666673</v>
      </c>
      <c r="BZ156" s="39"/>
      <c r="CA156" s="39">
        <f t="shared" si="101"/>
        <v>0.80666389146666673</v>
      </c>
      <c r="CB156" s="39">
        <f t="shared" si="113"/>
        <v>0.29420000000000002</v>
      </c>
      <c r="CC156" s="39">
        <f t="shared" ref="CC156:CC219" si="148">AX156</f>
        <v>1.4516129032258065</v>
      </c>
      <c r="CD156" s="39">
        <f t="shared" si="147"/>
        <v>3.8041298765258382</v>
      </c>
      <c r="CE156" s="39">
        <f t="shared" si="147"/>
        <v>1.8382488479262673</v>
      </c>
      <c r="CF156" s="39">
        <f t="shared" si="102"/>
        <v>8.0645161290322578E-2</v>
      </c>
      <c r="CG156" s="39">
        <f t="shared" si="115"/>
        <v>0.128</v>
      </c>
      <c r="CH156" s="39">
        <f t="shared" si="142"/>
        <v>0</v>
      </c>
      <c r="CI156" s="39">
        <f t="shared" si="143"/>
        <v>0</v>
      </c>
      <c r="CJ156" s="39">
        <v>0.33</v>
      </c>
      <c r="CK156" s="39">
        <f t="shared" si="140"/>
        <v>3.8041298765258382</v>
      </c>
      <c r="CL156" s="39">
        <f t="shared" si="144"/>
        <v>0</v>
      </c>
      <c r="CM156" s="39">
        <f t="shared" si="103"/>
        <v>4.0998262500000004</v>
      </c>
      <c r="CN156" s="39">
        <f t="shared" si="118"/>
        <v>6.1837557603686628</v>
      </c>
      <c r="CO156" s="39">
        <f t="shared" si="141"/>
        <v>3.8041298765258382</v>
      </c>
      <c r="CP156" s="39">
        <f t="shared" si="116"/>
        <v>9.4684672986192275</v>
      </c>
      <c r="CQ156" s="39">
        <f t="shared" si="145"/>
        <v>3.447291387789313</v>
      </c>
      <c r="CR156" s="39">
        <v>4.0998262500000004</v>
      </c>
      <c r="CS156" s="39">
        <f t="shared" si="99"/>
        <v>3.447291387789313</v>
      </c>
      <c r="CT156" s="6"/>
      <c r="CU156" s="39">
        <f t="shared" si="104"/>
        <v>0.88465427828260612</v>
      </c>
    </row>
    <row r="157" spans="1:99">
      <c r="A157" s="59">
        <v>1649</v>
      </c>
      <c r="B157" s="6"/>
      <c r="C157" s="30">
        <v>1511.6</v>
      </c>
      <c r="D157" s="6"/>
      <c r="E157" s="30">
        <v>627.20000000000005</v>
      </c>
      <c r="F157" s="6"/>
      <c r="G157" s="30">
        <v>31.72</v>
      </c>
      <c r="H157" s="6"/>
      <c r="I157" s="30">
        <v>54.79</v>
      </c>
      <c r="J157" s="30">
        <v>92.83</v>
      </c>
      <c r="K157" s="6"/>
      <c r="L157" s="6"/>
      <c r="M157" s="6"/>
      <c r="N157" s="30">
        <v>469.8</v>
      </c>
      <c r="O157" s="30">
        <v>0.93</v>
      </c>
      <c r="P157" s="6"/>
      <c r="Q157" s="30">
        <v>36.200000000000003</v>
      </c>
      <c r="R157" s="6"/>
      <c r="S157" s="30">
        <v>2057</v>
      </c>
      <c r="T157" s="6"/>
      <c r="U157" s="6"/>
      <c r="V157" s="30">
        <v>1.35</v>
      </c>
      <c r="W157" s="6"/>
      <c r="X157" s="6"/>
      <c r="Y157" s="30">
        <v>56.7</v>
      </c>
      <c r="Z157" s="6"/>
      <c r="AA157" s="30">
        <v>58.05</v>
      </c>
      <c r="AB157" s="30">
        <v>138.80000000000001</v>
      </c>
      <c r="AC157" s="30">
        <v>518</v>
      </c>
      <c r="AD157" s="30">
        <v>45.22</v>
      </c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39">
        <f t="shared" si="119"/>
        <v>0</v>
      </c>
      <c r="AP157" s="40"/>
      <c r="AQ157" s="39">
        <f t="shared" si="106"/>
        <v>0.50386666666666668</v>
      </c>
      <c r="AR157" s="39">
        <f t="shared" si="120"/>
        <v>0.63439999999999996</v>
      </c>
      <c r="AS157" s="39">
        <f t="shared" si="121"/>
        <v>0</v>
      </c>
      <c r="AT157" s="39">
        <f t="shared" si="122"/>
        <v>3.8547859429415698</v>
      </c>
      <c r="AU157" s="39">
        <f t="shared" si="123"/>
        <v>2.1389400921658988</v>
      </c>
      <c r="AV157" s="39">
        <f t="shared" si="124"/>
        <v>0</v>
      </c>
      <c r="AW157" s="39">
        <f t="shared" si="125"/>
        <v>469.8</v>
      </c>
      <c r="AX157" s="39">
        <f t="shared" si="126"/>
        <v>2.1428571428571428</v>
      </c>
      <c r="AY157" s="39">
        <f t="shared" si="127"/>
        <v>0</v>
      </c>
      <c r="AZ157" s="39">
        <f t="shared" si="127"/>
        <v>36.200000000000003</v>
      </c>
      <c r="BA157" s="39">
        <f t="shared" si="127"/>
        <v>0</v>
      </c>
      <c r="BB157" s="39">
        <f t="shared" si="127"/>
        <v>2057</v>
      </c>
      <c r="BC157" s="39">
        <f t="shared" si="128"/>
        <v>0</v>
      </c>
      <c r="BD157" s="39">
        <f t="shared" si="129"/>
        <v>0</v>
      </c>
      <c r="BE157" s="39">
        <f t="shared" si="129"/>
        <v>3.1105990783410142</v>
      </c>
      <c r="BF157" s="39">
        <f t="shared" si="129"/>
        <v>0</v>
      </c>
      <c r="BG157" s="39">
        <f t="shared" si="130"/>
        <v>0</v>
      </c>
      <c r="BH157" s="39">
        <f t="shared" si="146"/>
        <v>5.6298003072196616</v>
      </c>
      <c r="BI157" s="39">
        <f t="shared" si="131"/>
        <v>0</v>
      </c>
      <c r="BJ157" s="39">
        <f t="shared" si="132"/>
        <v>3.9339929520195174</v>
      </c>
      <c r="BK157" s="39">
        <f t="shared" si="133"/>
        <v>0.13880000000000001</v>
      </c>
      <c r="BL157" s="39">
        <f t="shared" si="134"/>
        <v>0.17266666666666666</v>
      </c>
      <c r="BM157" s="39">
        <f t="shared" si="135"/>
        <v>6.9783950617283944E-2</v>
      </c>
      <c r="BN157" s="39">
        <f t="shared" si="135"/>
        <v>0</v>
      </c>
      <c r="BO157" s="39">
        <f t="shared" si="135"/>
        <v>0</v>
      </c>
      <c r="BP157" s="39">
        <f t="shared" si="135"/>
        <v>0</v>
      </c>
      <c r="BQ157" s="39">
        <f t="shared" si="136"/>
        <v>0</v>
      </c>
      <c r="BR157" s="39">
        <f t="shared" si="137"/>
        <v>0</v>
      </c>
      <c r="BS157" s="39">
        <f t="shared" si="138"/>
        <v>0</v>
      </c>
      <c r="BT157" s="39">
        <f t="shared" si="139"/>
        <v>0</v>
      </c>
      <c r="BU157" s="39">
        <f t="shared" si="139"/>
        <v>0</v>
      </c>
      <c r="BV157" s="40"/>
      <c r="BW157" s="39">
        <v>8.1</v>
      </c>
      <c r="BX157" s="39">
        <f t="shared" si="107"/>
        <v>0.50386666666666668</v>
      </c>
      <c r="BY157" s="39">
        <f t="shared" si="100"/>
        <v>0.93474877893333341</v>
      </c>
      <c r="BZ157" s="39"/>
      <c r="CA157" s="39">
        <f t="shared" si="101"/>
        <v>0.93474877893333341</v>
      </c>
      <c r="CB157" s="39">
        <f t="shared" si="113"/>
        <v>0.63439999999999996</v>
      </c>
      <c r="CC157" s="39">
        <f t="shared" si="148"/>
        <v>2.1428571428571428</v>
      </c>
      <c r="CD157" s="39">
        <f t="shared" si="147"/>
        <v>3.8547859429415698</v>
      </c>
      <c r="CE157" s="39">
        <f t="shared" si="147"/>
        <v>2.1389400921658988</v>
      </c>
      <c r="CF157" s="39">
        <f t="shared" si="102"/>
        <v>0.11904761904761904</v>
      </c>
      <c r="CG157" s="39">
        <f t="shared" si="115"/>
        <v>0.13880000000000001</v>
      </c>
      <c r="CH157" s="39">
        <f t="shared" si="142"/>
        <v>3.9339929520195174</v>
      </c>
      <c r="CI157" s="39">
        <f t="shared" si="143"/>
        <v>0</v>
      </c>
      <c r="CJ157" s="39">
        <v>0.33</v>
      </c>
      <c r="CK157" s="39">
        <f t="shared" si="140"/>
        <v>3.8547859429415698</v>
      </c>
      <c r="CL157" s="39">
        <f t="shared" si="144"/>
        <v>0</v>
      </c>
      <c r="CM157" s="39">
        <f t="shared" si="103"/>
        <v>4.9310625000000003</v>
      </c>
      <c r="CN157" s="39">
        <f t="shared" si="118"/>
        <v>5.6298003072196616</v>
      </c>
      <c r="CO157" s="39">
        <f t="shared" si="141"/>
        <v>3.8547859429415698</v>
      </c>
      <c r="CP157" s="39">
        <f t="shared" si="116"/>
        <v>9.0616738887526243</v>
      </c>
      <c r="CQ157" s="39">
        <f t="shared" si="145"/>
        <v>3.2991855355731796</v>
      </c>
      <c r="CR157" s="39">
        <v>4.9310625000000003</v>
      </c>
      <c r="CS157" s="39">
        <f t="shared" si="99"/>
        <v>3.2991855355731796</v>
      </c>
      <c r="CT157" s="6"/>
      <c r="CU157" s="39">
        <f t="shared" si="104"/>
        <v>1.0414079941275318</v>
      </c>
    </row>
    <row r="158" spans="1:99">
      <c r="A158" s="59">
        <v>1650</v>
      </c>
      <c r="B158" s="6"/>
      <c r="C158" s="30">
        <v>1681.3</v>
      </c>
      <c r="D158" s="30">
        <v>1255.5</v>
      </c>
      <c r="E158" s="30">
        <v>900.6</v>
      </c>
      <c r="F158" s="6"/>
      <c r="G158" s="30">
        <v>28.04</v>
      </c>
      <c r="H158" s="6"/>
      <c r="I158" s="30">
        <v>64.760000000000005</v>
      </c>
      <c r="J158" s="30">
        <v>110.32</v>
      </c>
      <c r="K158" s="6"/>
      <c r="L158" s="30">
        <v>81</v>
      </c>
      <c r="M158" s="6"/>
      <c r="N158" s="30">
        <v>461.2</v>
      </c>
      <c r="O158" s="30">
        <v>0.85</v>
      </c>
      <c r="P158" s="6"/>
      <c r="Q158" s="30">
        <v>37.1</v>
      </c>
      <c r="R158" s="6"/>
      <c r="S158" s="6"/>
      <c r="T158" s="30">
        <v>22.95</v>
      </c>
      <c r="U158" s="6"/>
      <c r="V158" s="6"/>
      <c r="W158" s="6"/>
      <c r="X158" s="6"/>
      <c r="Y158" s="30">
        <v>87.18</v>
      </c>
      <c r="Z158" s="6"/>
      <c r="AA158" s="30">
        <v>64.8</v>
      </c>
      <c r="AB158" s="30">
        <v>145.30000000000001</v>
      </c>
      <c r="AC158" s="30">
        <v>834</v>
      </c>
      <c r="AD158" s="30">
        <v>47.25</v>
      </c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39">
        <f t="shared" si="119"/>
        <v>0.41849999999999998</v>
      </c>
      <c r="AP158" s="40"/>
      <c r="AQ158" s="39">
        <f t="shared" si="106"/>
        <v>0.56043333333333334</v>
      </c>
      <c r="AR158" s="39">
        <f t="shared" si="120"/>
        <v>0.56079999999999997</v>
      </c>
      <c r="AS158" s="39">
        <f t="shared" si="121"/>
        <v>0</v>
      </c>
      <c r="AT158" s="39">
        <f t="shared" si="122"/>
        <v>4.5562317515038524</v>
      </c>
      <c r="AU158" s="39">
        <f t="shared" si="123"/>
        <v>2.5419354838709678</v>
      </c>
      <c r="AV158" s="39">
        <f t="shared" si="124"/>
        <v>0.36651583710407237</v>
      </c>
      <c r="AW158" s="39">
        <f t="shared" si="125"/>
        <v>461.2</v>
      </c>
      <c r="AX158" s="39">
        <f t="shared" si="126"/>
        <v>1.9585253456221199</v>
      </c>
      <c r="AY158" s="39">
        <f t="shared" si="127"/>
        <v>0</v>
      </c>
      <c r="AZ158" s="39">
        <f t="shared" si="127"/>
        <v>37.1</v>
      </c>
      <c r="BA158" s="39">
        <f t="shared" si="127"/>
        <v>0</v>
      </c>
      <c r="BB158" s="39">
        <f t="shared" si="127"/>
        <v>0</v>
      </c>
      <c r="BC158" s="39">
        <f t="shared" si="128"/>
        <v>45.9</v>
      </c>
      <c r="BD158" s="39">
        <f t="shared" si="129"/>
        <v>0</v>
      </c>
      <c r="BE158" s="39">
        <f t="shared" si="129"/>
        <v>0</v>
      </c>
      <c r="BF158" s="39">
        <f t="shared" si="129"/>
        <v>0</v>
      </c>
      <c r="BG158" s="39">
        <f t="shared" si="130"/>
        <v>0</v>
      </c>
      <c r="BH158" s="39">
        <f t="shared" si="146"/>
        <v>5.9418202764976957</v>
      </c>
      <c r="BI158" s="39">
        <f t="shared" si="131"/>
        <v>0</v>
      </c>
      <c r="BJ158" s="39">
        <f t="shared" si="132"/>
        <v>4.3914339929520194</v>
      </c>
      <c r="BK158" s="39">
        <f t="shared" si="133"/>
        <v>0.14530000000000001</v>
      </c>
      <c r="BL158" s="39">
        <f t="shared" si="134"/>
        <v>0.27800000000000002</v>
      </c>
      <c r="BM158" s="39">
        <f t="shared" si="135"/>
        <v>7.2916666666666671E-2</v>
      </c>
      <c r="BN158" s="39">
        <f t="shared" si="135"/>
        <v>0</v>
      </c>
      <c r="BO158" s="39">
        <f t="shared" si="135"/>
        <v>0</v>
      </c>
      <c r="BP158" s="39">
        <f t="shared" si="135"/>
        <v>0</v>
      </c>
      <c r="BQ158" s="39">
        <f t="shared" si="136"/>
        <v>0</v>
      </c>
      <c r="BR158" s="39">
        <f t="shared" si="137"/>
        <v>0</v>
      </c>
      <c r="BS158" s="39">
        <f t="shared" si="138"/>
        <v>0</v>
      </c>
      <c r="BT158" s="39">
        <f t="shared" si="139"/>
        <v>0</v>
      </c>
      <c r="BU158" s="39">
        <f t="shared" si="139"/>
        <v>0</v>
      </c>
      <c r="BV158" s="40"/>
      <c r="BW158" s="39">
        <v>6.48</v>
      </c>
      <c r="BX158" s="39">
        <f t="shared" si="107"/>
        <v>0.56043333333333334</v>
      </c>
      <c r="BY158" s="39">
        <f t="shared" si="100"/>
        <v>0.95852513746666679</v>
      </c>
      <c r="BZ158" s="39"/>
      <c r="CA158" s="39">
        <f t="shared" si="101"/>
        <v>0.95852513746666679</v>
      </c>
      <c r="CB158" s="39">
        <f t="shared" si="113"/>
        <v>0.56079999999999997</v>
      </c>
      <c r="CC158" s="39">
        <f t="shared" si="148"/>
        <v>1.9585253456221199</v>
      </c>
      <c r="CD158" s="39">
        <f t="shared" si="147"/>
        <v>4.5562317515038524</v>
      </c>
      <c r="CE158" s="39">
        <f t="shared" si="147"/>
        <v>2.5419354838709678</v>
      </c>
      <c r="CF158" s="39">
        <f t="shared" si="102"/>
        <v>0.10880696364567333</v>
      </c>
      <c r="CG158" s="39">
        <f t="shared" si="115"/>
        <v>0.14530000000000001</v>
      </c>
      <c r="CH158" s="39">
        <f t="shared" si="142"/>
        <v>4.3914339929520194</v>
      </c>
      <c r="CI158" s="39">
        <f t="shared" si="143"/>
        <v>0</v>
      </c>
      <c r="CJ158" s="39">
        <f t="shared" ref="CJ158:CJ163" si="149">AV158</f>
        <v>0.36651583710407237</v>
      </c>
      <c r="CK158" s="39">
        <f t="shared" si="140"/>
        <v>4.5562317515038524</v>
      </c>
      <c r="CL158" s="39">
        <f t="shared" si="144"/>
        <v>0</v>
      </c>
      <c r="CM158" s="39">
        <f t="shared" si="103"/>
        <v>4.2866167500000003</v>
      </c>
      <c r="CN158" s="39">
        <f t="shared" si="118"/>
        <v>5.9418202764976957</v>
      </c>
      <c r="CO158" s="39">
        <f t="shared" si="141"/>
        <v>4.5562317515038524</v>
      </c>
      <c r="CP158" s="39">
        <f t="shared" si="116"/>
        <v>9.4684672986192275</v>
      </c>
      <c r="CQ158" s="39">
        <f t="shared" si="145"/>
        <v>3.447291387789313</v>
      </c>
      <c r="CR158" s="39">
        <v>4.2866167500000003</v>
      </c>
      <c r="CS158" s="39">
        <f t="shared" si="99"/>
        <v>3.447291387789313</v>
      </c>
      <c r="CT158" s="6"/>
      <c r="CU158" s="39">
        <f t="shared" si="104"/>
        <v>1.064403977663064</v>
      </c>
    </row>
    <row r="159" spans="1:99">
      <c r="A159" s="59">
        <v>1651</v>
      </c>
      <c r="B159" s="6"/>
      <c r="C159" s="30">
        <v>1823.3</v>
      </c>
      <c r="D159" s="30">
        <v>1448.5</v>
      </c>
      <c r="E159" s="30">
        <v>869.7</v>
      </c>
      <c r="F159" s="6"/>
      <c r="G159" s="30">
        <v>29.06</v>
      </c>
      <c r="H159" s="6"/>
      <c r="I159" s="30">
        <v>68.41</v>
      </c>
      <c r="J159" s="30">
        <v>118.1</v>
      </c>
      <c r="K159" s="30">
        <v>0.81</v>
      </c>
      <c r="L159" s="30">
        <v>78.3</v>
      </c>
      <c r="M159" s="6"/>
      <c r="N159" s="30">
        <v>549.9</v>
      </c>
      <c r="O159" s="30">
        <v>0.89</v>
      </c>
      <c r="P159" s="6"/>
      <c r="Q159" s="6"/>
      <c r="R159" s="6"/>
      <c r="S159" s="30">
        <v>1944</v>
      </c>
      <c r="T159" s="30">
        <v>24.3</v>
      </c>
      <c r="U159" s="6"/>
      <c r="V159" s="30">
        <v>1.32</v>
      </c>
      <c r="W159" s="6"/>
      <c r="X159" s="6"/>
      <c r="Y159" s="30">
        <v>97.08</v>
      </c>
      <c r="Z159" s="6"/>
      <c r="AA159" s="30">
        <v>48.6</v>
      </c>
      <c r="AB159" s="30">
        <v>132.4</v>
      </c>
      <c r="AC159" s="30">
        <v>814</v>
      </c>
      <c r="AD159" s="30">
        <v>51.88</v>
      </c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39">
        <f t="shared" si="119"/>
        <v>0.48283333333333334</v>
      </c>
      <c r="AP159" s="40"/>
      <c r="AQ159" s="39">
        <f t="shared" si="106"/>
        <v>0.60776666666666668</v>
      </c>
      <c r="AR159" s="39">
        <f t="shared" si="120"/>
        <v>0.58119999999999994</v>
      </c>
      <c r="AS159" s="39">
        <f t="shared" si="121"/>
        <v>0</v>
      </c>
      <c r="AT159" s="39">
        <f t="shared" si="122"/>
        <v>4.8130298659724904</v>
      </c>
      <c r="AU159" s="39">
        <f t="shared" si="123"/>
        <v>2.7211981566820276</v>
      </c>
      <c r="AV159" s="39">
        <f t="shared" si="124"/>
        <v>0.35429864253393661</v>
      </c>
      <c r="AW159" s="39">
        <f t="shared" si="125"/>
        <v>549.9</v>
      </c>
      <c r="AX159" s="39">
        <f t="shared" si="126"/>
        <v>2.0506912442396312</v>
      </c>
      <c r="AY159" s="39">
        <f t="shared" si="127"/>
        <v>0</v>
      </c>
      <c r="AZ159" s="39">
        <f t="shared" si="127"/>
        <v>0</v>
      </c>
      <c r="BA159" s="39">
        <f t="shared" si="127"/>
        <v>0</v>
      </c>
      <c r="BB159" s="39">
        <f t="shared" si="127"/>
        <v>1944</v>
      </c>
      <c r="BC159" s="39">
        <f t="shared" si="128"/>
        <v>48.6</v>
      </c>
      <c r="BD159" s="39">
        <f t="shared" si="129"/>
        <v>0</v>
      </c>
      <c r="BE159" s="39">
        <f t="shared" si="129"/>
        <v>3.0414746543778803</v>
      </c>
      <c r="BF159" s="39">
        <f t="shared" si="129"/>
        <v>0</v>
      </c>
      <c r="BG159" s="39">
        <f t="shared" si="130"/>
        <v>0</v>
      </c>
      <c r="BH159" s="39">
        <f t="shared" si="146"/>
        <v>7.547043010752688</v>
      </c>
      <c r="BI159" s="39">
        <f t="shared" si="131"/>
        <v>0</v>
      </c>
      <c r="BJ159" s="39">
        <f t="shared" si="132"/>
        <v>3.2935754947140148</v>
      </c>
      <c r="BK159" s="39">
        <f t="shared" si="133"/>
        <v>0.13240000000000002</v>
      </c>
      <c r="BL159" s="39">
        <f t="shared" si="134"/>
        <v>0.27133333333333332</v>
      </c>
      <c r="BM159" s="39">
        <f t="shared" si="135"/>
        <v>8.0061728395061732E-2</v>
      </c>
      <c r="BN159" s="39">
        <f t="shared" si="135"/>
        <v>0</v>
      </c>
      <c r="BO159" s="39">
        <f t="shared" si="135"/>
        <v>0</v>
      </c>
      <c r="BP159" s="39">
        <f t="shared" si="135"/>
        <v>0</v>
      </c>
      <c r="BQ159" s="39">
        <f t="shared" si="136"/>
        <v>0</v>
      </c>
      <c r="BR159" s="39">
        <f t="shared" si="137"/>
        <v>0</v>
      </c>
      <c r="BS159" s="39">
        <f t="shared" si="138"/>
        <v>0</v>
      </c>
      <c r="BT159" s="39">
        <f t="shared" si="139"/>
        <v>0</v>
      </c>
      <c r="BU159" s="39">
        <f t="shared" si="139"/>
        <v>0</v>
      </c>
      <c r="BV159" s="40"/>
      <c r="BW159" s="39">
        <v>7.96</v>
      </c>
      <c r="BX159" s="39">
        <f t="shared" si="107"/>
        <v>0.60776666666666668</v>
      </c>
      <c r="BY159" s="39">
        <f t="shared" si="100"/>
        <v>1.0600083161333334</v>
      </c>
      <c r="BZ159" s="39"/>
      <c r="CA159" s="39">
        <f t="shared" si="101"/>
        <v>1.0600083161333334</v>
      </c>
      <c r="CB159" s="39">
        <f t="shared" si="113"/>
        <v>0.58119999999999994</v>
      </c>
      <c r="CC159" s="39">
        <f t="shared" si="148"/>
        <v>2.0506912442396312</v>
      </c>
      <c r="CD159" s="39">
        <f t="shared" si="147"/>
        <v>4.8130298659724904</v>
      </c>
      <c r="CE159" s="39">
        <f t="shared" si="147"/>
        <v>2.7211981566820276</v>
      </c>
      <c r="CF159" s="39">
        <f t="shared" si="102"/>
        <v>0.11392729134664618</v>
      </c>
      <c r="CG159" s="39">
        <f t="shared" si="115"/>
        <v>0.13240000000000002</v>
      </c>
      <c r="CH159" s="39">
        <f t="shared" si="142"/>
        <v>3.2935754947140148</v>
      </c>
      <c r="CI159" s="39">
        <f t="shared" si="143"/>
        <v>0</v>
      </c>
      <c r="CJ159" s="39">
        <f t="shared" si="149"/>
        <v>0.35429864253393661</v>
      </c>
      <c r="CK159" s="39">
        <f t="shared" si="140"/>
        <v>4.8130298659724904</v>
      </c>
      <c r="CL159" s="39">
        <f t="shared" si="144"/>
        <v>0</v>
      </c>
      <c r="CM159" s="39">
        <f t="shared" si="103"/>
        <v>4.03196625</v>
      </c>
      <c r="CN159" s="39">
        <f t="shared" si="118"/>
        <v>7.547043010752688</v>
      </c>
      <c r="CO159" s="39">
        <f t="shared" si="141"/>
        <v>4.8130298659724904</v>
      </c>
      <c r="CP159" s="39">
        <f t="shared" si="116"/>
        <v>10.396276898462762</v>
      </c>
      <c r="CQ159" s="39">
        <f t="shared" si="145"/>
        <v>3.7850894645187205</v>
      </c>
      <c r="CR159" s="39">
        <v>4.03196625</v>
      </c>
      <c r="CS159" s="39">
        <f t="shared" si="99"/>
        <v>3.7850894645187205</v>
      </c>
      <c r="CT159" s="6"/>
      <c r="CU159" s="39">
        <f t="shared" si="104"/>
        <v>1.1322806974307464</v>
      </c>
    </row>
    <row r="160" spans="1:99">
      <c r="A160" s="59">
        <v>1652</v>
      </c>
      <c r="B160" s="6"/>
      <c r="C160" s="30">
        <v>1738.9</v>
      </c>
      <c r="D160" s="30">
        <v>1312.2</v>
      </c>
      <c r="E160" s="30">
        <v>758.2</v>
      </c>
      <c r="F160" s="6"/>
      <c r="G160" s="30">
        <v>31.96</v>
      </c>
      <c r="H160" s="6"/>
      <c r="I160" s="30">
        <v>71.319999999999993</v>
      </c>
      <c r="J160" s="30">
        <v>110.48</v>
      </c>
      <c r="K160" s="6"/>
      <c r="L160" s="30">
        <v>81</v>
      </c>
      <c r="M160" s="6"/>
      <c r="N160" s="30">
        <v>550.79999999999995</v>
      </c>
      <c r="O160" s="30">
        <v>1.04</v>
      </c>
      <c r="P160" s="6"/>
      <c r="Q160" s="30">
        <v>48.8</v>
      </c>
      <c r="R160" s="6"/>
      <c r="S160" s="30">
        <v>967</v>
      </c>
      <c r="T160" s="30">
        <v>29.48</v>
      </c>
      <c r="U160" s="6"/>
      <c r="V160" s="30">
        <v>1.27</v>
      </c>
      <c r="W160" s="6"/>
      <c r="X160" s="6"/>
      <c r="Y160" s="30">
        <v>96.23</v>
      </c>
      <c r="Z160" s="6"/>
      <c r="AA160" s="30">
        <v>48.6</v>
      </c>
      <c r="AB160" s="30">
        <v>154.9</v>
      </c>
      <c r="AC160" s="30">
        <v>881</v>
      </c>
      <c r="AD160" s="30">
        <v>52.65</v>
      </c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39">
        <f t="shared" si="119"/>
        <v>0.43740000000000001</v>
      </c>
      <c r="AP160" s="40"/>
      <c r="AQ160" s="39">
        <f t="shared" si="106"/>
        <v>0.57963333333333333</v>
      </c>
      <c r="AR160" s="39">
        <f t="shared" si="120"/>
        <v>0.63919999999999999</v>
      </c>
      <c r="AS160" s="39">
        <f t="shared" si="121"/>
        <v>0</v>
      </c>
      <c r="AT160" s="39">
        <f t="shared" si="122"/>
        <v>5.0177648010694051</v>
      </c>
      <c r="AU160" s="39">
        <f t="shared" si="123"/>
        <v>2.5456221198156683</v>
      </c>
      <c r="AV160" s="39">
        <f t="shared" si="124"/>
        <v>0.36651583710407237</v>
      </c>
      <c r="AW160" s="39">
        <f t="shared" si="125"/>
        <v>550.79999999999995</v>
      </c>
      <c r="AX160" s="39">
        <f t="shared" si="126"/>
        <v>2.3963133640552998</v>
      </c>
      <c r="AY160" s="39">
        <f t="shared" si="127"/>
        <v>0</v>
      </c>
      <c r="AZ160" s="39">
        <f t="shared" si="127"/>
        <v>48.8</v>
      </c>
      <c r="BA160" s="39">
        <f t="shared" si="127"/>
        <v>0</v>
      </c>
      <c r="BB160" s="39">
        <f t="shared" si="127"/>
        <v>967</v>
      </c>
      <c r="BC160" s="39">
        <f t="shared" si="128"/>
        <v>58.96</v>
      </c>
      <c r="BD160" s="39">
        <f t="shared" si="129"/>
        <v>0</v>
      </c>
      <c r="BE160" s="39">
        <f t="shared" si="129"/>
        <v>2.9262672811059907</v>
      </c>
      <c r="BF160" s="39">
        <f t="shared" si="129"/>
        <v>0</v>
      </c>
      <c r="BG160" s="39">
        <f t="shared" si="130"/>
        <v>0</v>
      </c>
      <c r="BH160" s="39">
        <f t="shared" si="146"/>
        <v>7.7764976958525347</v>
      </c>
      <c r="BI160" s="39">
        <f t="shared" si="131"/>
        <v>0</v>
      </c>
      <c r="BJ160" s="39">
        <f t="shared" si="132"/>
        <v>3.2935754947140148</v>
      </c>
      <c r="BK160" s="39">
        <f t="shared" si="133"/>
        <v>0.15490000000000001</v>
      </c>
      <c r="BL160" s="39">
        <f t="shared" si="134"/>
        <v>0.29366666666666669</v>
      </c>
      <c r="BM160" s="39">
        <f t="shared" si="135"/>
        <v>8.1250000000000003E-2</v>
      </c>
      <c r="BN160" s="39">
        <f t="shared" si="135"/>
        <v>0</v>
      </c>
      <c r="BO160" s="39">
        <f t="shared" si="135"/>
        <v>0</v>
      </c>
      <c r="BP160" s="39">
        <f t="shared" si="135"/>
        <v>0</v>
      </c>
      <c r="BQ160" s="39">
        <f t="shared" si="136"/>
        <v>0</v>
      </c>
      <c r="BR160" s="39">
        <f t="shared" si="137"/>
        <v>0</v>
      </c>
      <c r="BS160" s="39">
        <f t="shared" si="138"/>
        <v>0</v>
      </c>
      <c r="BT160" s="39">
        <f t="shared" si="139"/>
        <v>0</v>
      </c>
      <c r="BU160" s="39">
        <f t="shared" si="139"/>
        <v>0</v>
      </c>
      <c r="BV160" s="40"/>
      <c r="BW160" s="39">
        <v>7.9</v>
      </c>
      <c r="BX160" s="39">
        <f t="shared" si="107"/>
        <v>0.57963333333333333</v>
      </c>
      <c r="BY160" s="39">
        <f t="shared" si="100"/>
        <v>1.0232742790666667</v>
      </c>
      <c r="BZ160" s="39"/>
      <c r="CA160" s="39">
        <f t="shared" si="101"/>
        <v>1.0232742790666667</v>
      </c>
      <c r="CB160" s="39">
        <f t="shared" si="113"/>
        <v>0.63919999999999999</v>
      </c>
      <c r="CC160" s="39">
        <f t="shared" si="148"/>
        <v>2.3963133640552998</v>
      </c>
      <c r="CD160" s="39">
        <f t="shared" si="147"/>
        <v>5.0177648010694051</v>
      </c>
      <c r="CE160" s="39">
        <f t="shared" si="147"/>
        <v>2.5456221198156683</v>
      </c>
      <c r="CF160" s="39">
        <f t="shared" si="102"/>
        <v>0.13312852022529442</v>
      </c>
      <c r="CG160" s="39">
        <f t="shared" si="115"/>
        <v>0.15490000000000001</v>
      </c>
      <c r="CH160" s="39">
        <f t="shared" si="142"/>
        <v>3.2935754947140148</v>
      </c>
      <c r="CI160" s="39">
        <f t="shared" si="143"/>
        <v>0</v>
      </c>
      <c r="CJ160" s="39">
        <f t="shared" si="149"/>
        <v>0.36651583710407237</v>
      </c>
      <c r="CK160" s="39">
        <f t="shared" si="140"/>
        <v>5.0177648010694051</v>
      </c>
      <c r="CL160" s="39">
        <f t="shared" si="144"/>
        <v>0</v>
      </c>
      <c r="CM160" s="39">
        <f t="shared" si="103"/>
        <v>3.96123</v>
      </c>
      <c r="CN160" s="39">
        <f t="shared" si="118"/>
        <v>7.7764976958525347</v>
      </c>
      <c r="CO160" s="39">
        <f t="shared" si="141"/>
        <v>5.0177648010694051</v>
      </c>
      <c r="CP160" s="39">
        <f t="shared" si="116"/>
        <v>10.550577847032853</v>
      </c>
      <c r="CQ160" s="39">
        <f t="shared" si="145"/>
        <v>3.841267546393806</v>
      </c>
      <c r="CR160" s="39">
        <v>3.96123</v>
      </c>
      <c r="CS160" s="39">
        <f t="shared" si="99"/>
        <v>3.841267546393806</v>
      </c>
      <c r="CT160" s="6"/>
      <c r="CU160" s="39">
        <f t="shared" si="104"/>
        <v>1.1570544866869346</v>
      </c>
    </row>
    <row r="161" spans="1:99">
      <c r="A161" s="59">
        <v>1653</v>
      </c>
      <c r="B161" s="6"/>
      <c r="C161" s="30">
        <v>1126.0999999999999</v>
      </c>
      <c r="D161" s="30">
        <v>1215</v>
      </c>
      <c r="E161" s="30">
        <v>631.20000000000005</v>
      </c>
      <c r="F161" s="6"/>
      <c r="G161" s="30">
        <v>28.01</v>
      </c>
      <c r="H161" s="6"/>
      <c r="I161" s="30">
        <v>51.81</v>
      </c>
      <c r="J161" s="30">
        <v>87.88</v>
      </c>
      <c r="K161" s="6"/>
      <c r="L161" s="30">
        <v>81</v>
      </c>
      <c r="M161" s="6"/>
      <c r="N161" s="30">
        <v>500.2</v>
      </c>
      <c r="O161" s="30">
        <v>0.88</v>
      </c>
      <c r="P161" s="6"/>
      <c r="Q161" s="30">
        <v>39.9</v>
      </c>
      <c r="R161" s="6"/>
      <c r="S161" s="30">
        <v>3027</v>
      </c>
      <c r="T161" s="30">
        <v>28.08</v>
      </c>
      <c r="U161" s="6"/>
      <c r="V161" s="30">
        <v>1.17</v>
      </c>
      <c r="W161" s="6"/>
      <c r="X161" s="6"/>
      <c r="Y161" s="30">
        <v>61.96</v>
      </c>
      <c r="Z161" s="6"/>
      <c r="AA161" s="30">
        <v>57.37</v>
      </c>
      <c r="AB161" s="30">
        <v>143.80000000000001</v>
      </c>
      <c r="AC161" s="30">
        <v>822</v>
      </c>
      <c r="AD161" s="30">
        <v>51.91</v>
      </c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39">
        <f t="shared" si="119"/>
        <v>0.40500000000000003</v>
      </c>
      <c r="AP161" s="40"/>
      <c r="AQ161" s="39">
        <f t="shared" si="106"/>
        <v>0.37536666666666663</v>
      </c>
      <c r="AR161" s="39">
        <f t="shared" si="120"/>
        <v>0.56020000000000003</v>
      </c>
      <c r="AS161" s="39">
        <f t="shared" si="121"/>
        <v>0</v>
      </c>
      <c r="AT161" s="39">
        <f t="shared" si="122"/>
        <v>3.6451261124986809</v>
      </c>
      <c r="AU161" s="39">
        <f t="shared" si="123"/>
        <v>2.0248847926267279</v>
      </c>
      <c r="AV161" s="39">
        <f t="shared" si="124"/>
        <v>0.36651583710407237</v>
      </c>
      <c r="AW161" s="39">
        <f t="shared" si="125"/>
        <v>500.2</v>
      </c>
      <c r="AX161" s="39">
        <f t="shared" si="126"/>
        <v>2.0276497695852536</v>
      </c>
      <c r="AY161" s="39">
        <f t="shared" si="127"/>
        <v>0</v>
      </c>
      <c r="AZ161" s="39">
        <f t="shared" si="127"/>
        <v>39.9</v>
      </c>
      <c r="BA161" s="39">
        <f t="shared" si="127"/>
        <v>0</v>
      </c>
      <c r="BB161" s="39">
        <f t="shared" si="127"/>
        <v>3027</v>
      </c>
      <c r="BC161" s="39">
        <f t="shared" si="128"/>
        <v>56.16</v>
      </c>
      <c r="BD161" s="39">
        <f t="shared" si="129"/>
        <v>0</v>
      </c>
      <c r="BE161" s="39">
        <f t="shared" si="129"/>
        <v>2.6958525345622117</v>
      </c>
      <c r="BF161" s="39">
        <f t="shared" si="129"/>
        <v>0</v>
      </c>
      <c r="BG161" s="39">
        <f t="shared" si="130"/>
        <v>0</v>
      </c>
      <c r="BH161" s="39">
        <f t="shared" si="146"/>
        <v>0</v>
      </c>
      <c r="BI161" s="39">
        <f t="shared" si="131"/>
        <v>0</v>
      </c>
      <c r="BJ161" s="39">
        <f t="shared" si="132"/>
        <v>3.8879100027107616</v>
      </c>
      <c r="BK161" s="39">
        <f t="shared" si="133"/>
        <v>0.14380000000000001</v>
      </c>
      <c r="BL161" s="39">
        <f t="shared" si="134"/>
        <v>0.27400000000000002</v>
      </c>
      <c r="BM161" s="39">
        <f t="shared" si="135"/>
        <v>8.0108024691358026E-2</v>
      </c>
      <c r="BN161" s="39">
        <f t="shared" si="135"/>
        <v>0</v>
      </c>
      <c r="BO161" s="39">
        <f t="shared" si="135"/>
        <v>0</v>
      </c>
      <c r="BP161" s="39">
        <f t="shared" si="135"/>
        <v>0</v>
      </c>
      <c r="BQ161" s="39">
        <f t="shared" si="136"/>
        <v>0</v>
      </c>
      <c r="BR161" s="39">
        <f t="shared" si="137"/>
        <v>0</v>
      </c>
      <c r="BS161" s="39">
        <f t="shared" si="138"/>
        <v>0</v>
      </c>
      <c r="BT161" s="39">
        <f t="shared" si="139"/>
        <v>0</v>
      </c>
      <c r="BU161" s="39">
        <f t="shared" si="139"/>
        <v>0</v>
      </c>
      <c r="BV161" s="40"/>
      <c r="BW161" s="39">
        <v>8.1</v>
      </c>
      <c r="BX161" s="39">
        <f t="shared" si="107"/>
        <v>0.37536666666666663</v>
      </c>
      <c r="BY161" s="39">
        <f t="shared" si="100"/>
        <v>0.77485006093333331</v>
      </c>
      <c r="BZ161" s="39"/>
      <c r="CA161" s="39">
        <f t="shared" si="101"/>
        <v>0.77485006093333331</v>
      </c>
      <c r="CB161" s="39">
        <f t="shared" si="113"/>
        <v>0.56020000000000003</v>
      </c>
      <c r="CC161" s="39">
        <f t="shared" si="148"/>
        <v>2.0276497695852536</v>
      </c>
      <c r="CD161" s="39">
        <f t="shared" si="147"/>
        <v>3.6451261124986809</v>
      </c>
      <c r="CE161" s="39">
        <f t="shared" si="147"/>
        <v>2.0248847926267279</v>
      </c>
      <c r="CF161" s="39">
        <f t="shared" si="102"/>
        <v>0.11264720942140298</v>
      </c>
      <c r="CG161" s="39">
        <f t="shared" si="115"/>
        <v>0.14380000000000001</v>
      </c>
      <c r="CH161" s="39">
        <f t="shared" si="142"/>
        <v>3.8879100027107616</v>
      </c>
      <c r="CI161" s="39">
        <f t="shared" si="143"/>
        <v>0</v>
      </c>
      <c r="CJ161" s="39">
        <f t="shared" si="149"/>
        <v>0.36651583710407237</v>
      </c>
      <c r="CK161" s="39">
        <f t="shared" si="140"/>
        <v>3.6451261124986809</v>
      </c>
      <c r="CL161" s="39">
        <f t="shared" si="144"/>
        <v>0</v>
      </c>
      <c r="CM161" s="39">
        <f t="shared" si="103"/>
        <v>3.3387510000000002</v>
      </c>
      <c r="CN161" s="39">
        <v>6.2</v>
      </c>
      <c r="CO161" s="39">
        <f t="shared" si="141"/>
        <v>3.6451261124986809</v>
      </c>
      <c r="CP161" s="39">
        <f t="shared" si="116"/>
        <v>10.402288623731726</v>
      </c>
      <c r="CQ161" s="39">
        <f t="shared" si="145"/>
        <v>3.7872782209554119</v>
      </c>
      <c r="CR161" s="39">
        <v>3.3387510000000002</v>
      </c>
      <c r="CS161" s="39">
        <f t="shared" si="99"/>
        <v>3.7872782209554119</v>
      </c>
      <c r="CT161" s="6"/>
      <c r="CU161" s="39">
        <f t="shared" si="104"/>
        <v>0.95354456627210393</v>
      </c>
    </row>
    <row r="162" spans="1:99">
      <c r="A162" s="59">
        <v>1654</v>
      </c>
      <c r="B162" s="6"/>
      <c r="C162" s="30">
        <v>637.9</v>
      </c>
      <c r="D162" s="30">
        <v>518.4</v>
      </c>
      <c r="E162" s="30">
        <v>418</v>
      </c>
      <c r="F162" s="6"/>
      <c r="G162" s="30">
        <v>23.55</v>
      </c>
      <c r="H162" s="6"/>
      <c r="I162" s="30">
        <v>47.05</v>
      </c>
      <c r="J162" s="30">
        <v>84.24</v>
      </c>
      <c r="K162" s="6"/>
      <c r="L162" s="30">
        <v>81</v>
      </c>
      <c r="M162" s="6"/>
      <c r="N162" s="30">
        <v>445.5</v>
      </c>
      <c r="O162" s="30">
        <v>0.98</v>
      </c>
      <c r="P162" s="6"/>
      <c r="Q162" s="30">
        <v>44.5</v>
      </c>
      <c r="R162" s="30">
        <v>32.4</v>
      </c>
      <c r="S162" s="30">
        <v>1552</v>
      </c>
      <c r="T162" s="30">
        <v>25.65</v>
      </c>
      <c r="U162" s="6"/>
      <c r="V162" s="30">
        <v>0.9</v>
      </c>
      <c r="W162" s="6"/>
      <c r="X162" s="6"/>
      <c r="Y162" s="30">
        <v>85.05</v>
      </c>
      <c r="Z162" s="6"/>
      <c r="AA162" s="30">
        <v>47.25</v>
      </c>
      <c r="AB162" s="30">
        <v>143</v>
      </c>
      <c r="AC162" s="30">
        <v>812</v>
      </c>
      <c r="AD162" s="30">
        <v>53.24</v>
      </c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39">
        <f t="shared" si="119"/>
        <v>0.17279999999999998</v>
      </c>
      <c r="AP162" s="40"/>
      <c r="AQ162" s="39">
        <f t="shared" si="106"/>
        <v>0.21263333333333331</v>
      </c>
      <c r="AR162" s="39">
        <f t="shared" si="120"/>
        <v>0.47100000000000003</v>
      </c>
      <c r="AS162" s="39">
        <f t="shared" si="121"/>
        <v>0</v>
      </c>
      <c r="AT162" s="39">
        <f t="shared" si="122"/>
        <v>3.3102332289724554</v>
      </c>
      <c r="AU162" s="39">
        <f t="shared" si="123"/>
        <v>1.9410138248847926</v>
      </c>
      <c r="AV162" s="39">
        <f t="shared" si="124"/>
        <v>0.36651583710407237</v>
      </c>
      <c r="AW162" s="39">
        <f t="shared" si="125"/>
        <v>445.5</v>
      </c>
      <c r="AX162" s="39">
        <f t="shared" si="126"/>
        <v>2.258064516129032</v>
      </c>
      <c r="AY162" s="39">
        <f t="shared" si="127"/>
        <v>0</v>
      </c>
      <c r="AZ162" s="39">
        <f t="shared" si="127"/>
        <v>44.5</v>
      </c>
      <c r="BA162" s="39">
        <f t="shared" si="127"/>
        <v>32.4</v>
      </c>
      <c r="BB162" s="39">
        <f t="shared" si="127"/>
        <v>1552</v>
      </c>
      <c r="BC162" s="39">
        <f t="shared" si="128"/>
        <v>51.3</v>
      </c>
      <c r="BD162" s="39">
        <f t="shared" si="129"/>
        <v>0</v>
      </c>
      <c r="BE162" s="39">
        <f t="shared" si="129"/>
        <v>2.0737327188940093</v>
      </c>
      <c r="BF162" s="39">
        <f t="shared" si="129"/>
        <v>0</v>
      </c>
      <c r="BG162" s="39">
        <f t="shared" si="130"/>
        <v>0</v>
      </c>
      <c r="BH162" s="39">
        <f t="shared" si="146"/>
        <v>4.7955069124423968</v>
      </c>
      <c r="BI162" s="39">
        <f t="shared" si="131"/>
        <v>0</v>
      </c>
      <c r="BJ162" s="39">
        <f t="shared" si="132"/>
        <v>3.2020872865275143</v>
      </c>
      <c r="BK162" s="39">
        <f t="shared" si="133"/>
        <v>0.14299999999999999</v>
      </c>
      <c r="BL162" s="39">
        <f t="shared" si="134"/>
        <v>0.27066666666666667</v>
      </c>
      <c r="BM162" s="39">
        <f t="shared" si="135"/>
        <v>8.2160493827160494E-2</v>
      </c>
      <c r="BN162" s="39">
        <f t="shared" si="135"/>
        <v>0</v>
      </c>
      <c r="BO162" s="39">
        <f t="shared" si="135"/>
        <v>0</v>
      </c>
      <c r="BP162" s="39">
        <f t="shared" si="135"/>
        <v>0</v>
      </c>
      <c r="BQ162" s="39">
        <f t="shared" si="136"/>
        <v>0</v>
      </c>
      <c r="BR162" s="39">
        <f t="shared" si="137"/>
        <v>0</v>
      </c>
      <c r="BS162" s="39">
        <f t="shared" si="138"/>
        <v>0</v>
      </c>
      <c r="BT162" s="39">
        <f t="shared" si="139"/>
        <v>0</v>
      </c>
      <c r="BU162" s="39">
        <f t="shared" si="139"/>
        <v>0</v>
      </c>
      <c r="BV162" s="40"/>
      <c r="BW162" s="39">
        <v>8.1</v>
      </c>
      <c r="BX162" s="39">
        <f t="shared" si="107"/>
        <v>0.21263333333333331</v>
      </c>
      <c r="BY162" s="39">
        <f t="shared" si="100"/>
        <v>0.57235316306666673</v>
      </c>
      <c r="BZ162" s="39"/>
      <c r="CA162" s="39">
        <f t="shared" si="101"/>
        <v>0.57235316306666673</v>
      </c>
      <c r="CB162" s="39">
        <f t="shared" si="113"/>
        <v>0.47100000000000003</v>
      </c>
      <c r="CC162" s="39">
        <f t="shared" si="148"/>
        <v>2.258064516129032</v>
      </c>
      <c r="CD162" s="39">
        <f t="shared" si="147"/>
        <v>3.3102332289724554</v>
      </c>
      <c r="CE162" s="39">
        <f t="shared" si="147"/>
        <v>1.9410138248847926</v>
      </c>
      <c r="CF162" s="39">
        <f t="shared" si="102"/>
        <v>0.12544802867383512</v>
      </c>
      <c r="CG162" s="39">
        <f t="shared" si="115"/>
        <v>0.14299999999999999</v>
      </c>
      <c r="CH162" s="39">
        <f t="shared" si="142"/>
        <v>3.2020872865275143</v>
      </c>
      <c r="CI162" s="39">
        <f t="shared" si="143"/>
        <v>0</v>
      </c>
      <c r="CJ162" s="39">
        <f t="shared" si="149"/>
        <v>0.36651583710407237</v>
      </c>
      <c r="CK162" s="39">
        <f t="shared" si="140"/>
        <v>3.3102332289724554</v>
      </c>
      <c r="CL162" s="39">
        <f t="shared" si="144"/>
        <v>0</v>
      </c>
      <c r="CM162" s="39">
        <f t="shared" si="103"/>
        <v>3.0416587499999999</v>
      </c>
      <c r="CN162" s="39">
        <f>BH162</f>
        <v>4.7955069124423968</v>
      </c>
      <c r="CO162" s="39">
        <f t="shared" si="141"/>
        <v>3.3102332289724554</v>
      </c>
      <c r="CP162" s="39">
        <f t="shared" si="116"/>
        <v>10.668808443989157</v>
      </c>
      <c r="CQ162" s="39">
        <f t="shared" si="145"/>
        <v>3.884313089648741</v>
      </c>
      <c r="CR162" s="39">
        <v>3.0416587499999999</v>
      </c>
      <c r="CS162" s="39">
        <f t="shared" si="99"/>
        <v>3.884313089648741</v>
      </c>
      <c r="CT162" s="6"/>
      <c r="CU162" s="39">
        <f t="shared" si="104"/>
        <v>0.84892289993383241</v>
      </c>
    </row>
    <row r="163" spans="1:99">
      <c r="A163" s="59">
        <v>1655</v>
      </c>
      <c r="B163" s="6"/>
      <c r="C163" s="30">
        <v>626.70000000000005</v>
      </c>
      <c r="D163" s="30">
        <v>449.5</v>
      </c>
      <c r="E163" s="30">
        <v>424.7</v>
      </c>
      <c r="F163" s="6"/>
      <c r="G163" s="30">
        <v>18.54</v>
      </c>
      <c r="H163" s="6"/>
      <c r="I163" s="30">
        <v>52.65</v>
      </c>
      <c r="J163" s="30">
        <v>80.59</v>
      </c>
      <c r="K163" s="6"/>
      <c r="L163" s="30">
        <v>57.91</v>
      </c>
      <c r="M163" s="6"/>
      <c r="N163" s="30">
        <v>615.6</v>
      </c>
      <c r="O163" s="30">
        <v>0.84</v>
      </c>
      <c r="P163" s="6"/>
      <c r="Q163" s="30">
        <v>52</v>
      </c>
      <c r="R163" s="6"/>
      <c r="S163" s="30">
        <v>1318</v>
      </c>
      <c r="T163" s="6"/>
      <c r="U163" s="6"/>
      <c r="V163" s="30">
        <v>0.94</v>
      </c>
      <c r="W163" s="6"/>
      <c r="X163" s="6"/>
      <c r="Y163" s="30">
        <v>72.900000000000006</v>
      </c>
      <c r="Z163" s="6"/>
      <c r="AA163" s="30">
        <v>46.35</v>
      </c>
      <c r="AB163" s="30">
        <v>106.7</v>
      </c>
      <c r="AC163" s="30">
        <v>804</v>
      </c>
      <c r="AD163" s="30">
        <v>70.87</v>
      </c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39">
        <f t="shared" si="119"/>
        <v>0.14983333333333335</v>
      </c>
      <c r="AP163" s="40"/>
      <c r="AQ163" s="39">
        <f t="shared" si="106"/>
        <v>0.2089</v>
      </c>
      <c r="AR163" s="39">
        <f t="shared" si="120"/>
        <v>0.37079999999999996</v>
      </c>
      <c r="AS163" s="39">
        <f t="shared" si="121"/>
        <v>0</v>
      </c>
      <c r="AT163" s="39">
        <f t="shared" si="122"/>
        <v>3.7042248566503675</v>
      </c>
      <c r="AU163" s="39">
        <f t="shared" si="123"/>
        <v>1.8569124423963135</v>
      </c>
      <c r="AV163" s="39">
        <f t="shared" si="124"/>
        <v>0.26203619909502263</v>
      </c>
      <c r="AW163" s="39">
        <f t="shared" si="125"/>
        <v>615.6</v>
      </c>
      <c r="AX163" s="39">
        <f t="shared" si="126"/>
        <v>1.9354838709677418</v>
      </c>
      <c r="AY163" s="39">
        <f t="shared" si="127"/>
        <v>0</v>
      </c>
      <c r="AZ163" s="39">
        <f t="shared" si="127"/>
        <v>52</v>
      </c>
      <c r="BA163" s="39">
        <f t="shared" si="127"/>
        <v>0</v>
      </c>
      <c r="BB163" s="39">
        <f t="shared" si="127"/>
        <v>1318</v>
      </c>
      <c r="BC163" s="39">
        <f t="shared" si="128"/>
        <v>0</v>
      </c>
      <c r="BD163" s="39">
        <f t="shared" si="129"/>
        <v>0</v>
      </c>
      <c r="BE163" s="39">
        <f t="shared" si="129"/>
        <v>2.1658986175115205</v>
      </c>
      <c r="BF163" s="39">
        <f t="shared" si="129"/>
        <v>0</v>
      </c>
      <c r="BG163" s="39">
        <f t="shared" si="130"/>
        <v>0</v>
      </c>
      <c r="BH163" s="39">
        <f t="shared" si="146"/>
        <v>0</v>
      </c>
      <c r="BI163" s="39">
        <f t="shared" si="131"/>
        <v>0</v>
      </c>
      <c r="BJ163" s="39">
        <f t="shared" si="132"/>
        <v>3.1410951477365141</v>
      </c>
      <c r="BK163" s="39">
        <f t="shared" si="133"/>
        <v>0.1067</v>
      </c>
      <c r="BL163" s="39">
        <f t="shared" si="134"/>
        <v>0.26800000000000002</v>
      </c>
      <c r="BM163" s="39">
        <f t="shared" si="135"/>
        <v>0.10936728395061729</v>
      </c>
      <c r="BN163" s="39">
        <f t="shared" si="135"/>
        <v>0</v>
      </c>
      <c r="BO163" s="39">
        <f t="shared" si="135"/>
        <v>0</v>
      </c>
      <c r="BP163" s="39">
        <f t="shared" si="135"/>
        <v>0</v>
      </c>
      <c r="BQ163" s="39">
        <f t="shared" si="136"/>
        <v>0</v>
      </c>
      <c r="BR163" s="39">
        <f t="shared" si="137"/>
        <v>0</v>
      </c>
      <c r="BS163" s="39">
        <f t="shared" si="138"/>
        <v>0</v>
      </c>
      <c r="BT163" s="39">
        <f t="shared" si="139"/>
        <v>0</v>
      </c>
      <c r="BU163" s="39">
        <f t="shared" si="139"/>
        <v>0</v>
      </c>
      <c r="BV163" s="40"/>
      <c r="BW163" s="39">
        <v>8.1</v>
      </c>
      <c r="BX163" s="39">
        <f t="shared" si="107"/>
        <v>0.2089</v>
      </c>
      <c r="BY163" s="39">
        <f t="shared" si="100"/>
        <v>0.56770759720000008</v>
      </c>
      <c r="BZ163" s="39"/>
      <c r="CA163" s="39">
        <f t="shared" si="101"/>
        <v>0.56770759720000008</v>
      </c>
      <c r="CB163" s="39">
        <f t="shared" si="113"/>
        <v>0.37079999999999996</v>
      </c>
      <c r="CC163" s="39">
        <f t="shared" si="148"/>
        <v>1.9354838709677418</v>
      </c>
      <c r="CD163" s="39">
        <f t="shared" si="147"/>
        <v>3.7042248566503675</v>
      </c>
      <c r="CE163" s="39">
        <f t="shared" si="147"/>
        <v>1.8569124423963135</v>
      </c>
      <c r="CF163" s="39">
        <f t="shared" si="102"/>
        <v>0.1075268817204301</v>
      </c>
      <c r="CG163" s="39">
        <f t="shared" si="115"/>
        <v>0.1067</v>
      </c>
      <c r="CH163" s="39">
        <f t="shared" si="142"/>
        <v>3.1410951477365141</v>
      </c>
      <c r="CI163" s="39">
        <f t="shared" si="143"/>
        <v>0</v>
      </c>
      <c r="CJ163" s="39">
        <f t="shared" si="149"/>
        <v>0.26203619909502263</v>
      </c>
      <c r="CK163" s="39">
        <f t="shared" si="140"/>
        <v>3.7042248566503675</v>
      </c>
      <c r="CL163" s="39">
        <f t="shared" si="144"/>
        <v>0</v>
      </c>
      <c r="CM163" s="39">
        <f t="shared" si="103"/>
        <v>2.9709224999999999</v>
      </c>
      <c r="CN163" s="39">
        <v>5.3</v>
      </c>
      <c r="CO163" s="39">
        <f t="shared" si="141"/>
        <v>3.7042248566503675</v>
      </c>
      <c r="CP163" s="39">
        <f t="shared" si="116"/>
        <v>14.201698993717349</v>
      </c>
      <c r="CQ163" s="39">
        <f t="shared" si="145"/>
        <v>5.1705722889445216</v>
      </c>
      <c r="CR163" s="39">
        <v>2.9709224999999999</v>
      </c>
      <c r="CS163" s="39">
        <f t="shared" si="99"/>
        <v>5.1705722889445216</v>
      </c>
      <c r="CT163" s="6"/>
      <c r="CU163" s="39">
        <f t="shared" si="104"/>
        <v>0.7926665149219918</v>
      </c>
    </row>
    <row r="164" spans="1:99">
      <c r="A164" s="59">
        <v>1656</v>
      </c>
      <c r="B164" s="6"/>
      <c r="C164" s="30">
        <v>1025</v>
      </c>
      <c r="D164" s="30">
        <v>753.3</v>
      </c>
      <c r="E164" s="30">
        <v>593.29999999999995</v>
      </c>
      <c r="F164" s="6"/>
      <c r="G164" s="30">
        <v>16.2</v>
      </c>
      <c r="H164" s="6"/>
      <c r="I164" s="30">
        <v>59.56</v>
      </c>
      <c r="J164" s="30">
        <v>92.83</v>
      </c>
      <c r="K164" s="6"/>
      <c r="L164" s="6"/>
      <c r="M164" s="6"/>
      <c r="N164" s="30">
        <v>352.3</v>
      </c>
      <c r="O164" s="30">
        <v>0.94</v>
      </c>
      <c r="P164" s="6"/>
      <c r="Q164" s="30">
        <v>47.6</v>
      </c>
      <c r="R164" s="6"/>
      <c r="S164" s="6"/>
      <c r="T164" s="6"/>
      <c r="U164" s="6"/>
      <c r="V164" s="30">
        <v>1.21</v>
      </c>
      <c r="W164" s="6"/>
      <c r="X164" s="6"/>
      <c r="Y164" s="30">
        <v>81</v>
      </c>
      <c r="Z164" s="6"/>
      <c r="AA164" s="30">
        <v>52.2</v>
      </c>
      <c r="AB164" s="30">
        <v>168.3</v>
      </c>
      <c r="AC164" s="30">
        <v>612</v>
      </c>
      <c r="AD164" s="30">
        <v>68.849999999999994</v>
      </c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39">
        <f t="shared" si="119"/>
        <v>0.25109999999999999</v>
      </c>
      <c r="AP164" s="40"/>
      <c r="AQ164" s="39">
        <f t="shared" si="106"/>
        <v>0.34166666666666667</v>
      </c>
      <c r="AR164" s="39">
        <f t="shared" si="120"/>
        <v>0.32400000000000001</v>
      </c>
      <c r="AS164" s="39">
        <f t="shared" si="121"/>
        <v>0</v>
      </c>
      <c r="AT164" s="39">
        <f t="shared" si="122"/>
        <v>4.1903823829457911</v>
      </c>
      <c r="AU164" s="39">
        <f t="shared" si="123"/>
        <v>2.1389400921658988</v>
      </c>
      <c r="AV164" s="39">
        <f t="shared" si="124"/>
        <v>0</v>
      </c>
      <c r="AW164" s="39">
        <f t="shared" si="125"/>
        <v>352.3</v>
      </c>
      <c r="AX164" s="39">
        <f t="shared" si="126"/>
        <v>2.1658986175115205</v>
      </c>
      <c r="AY164" s="39">
        <f t="shared" si="127"/>
        <v>0</v>
      </c>
      <c r="AZ164" s="39">
        <f t="shared" si="127"/>
        <v>47.6</v>
      </c>
      <c r="BA164" s="39">
        <f t="shared" si="127"/>
        <v>0</v>
      </c>
      <c r="BB164" s="39">
        <f t="shared" si="127"/>
        <v>0</v>
      </c>
      <c r="BC164" s="39">
        <f t="shared" si="128"/>
        <v>0</v>
      </c>
      <c r="BD164" s="39">
        <f t="shared" si="129"/>
        <v>0</v>
      </c>
      <c r="BE164" s="39">
        <f t="shared" si="129"/>
        <v>2.7880184331797233</v>
      </c>
      <c r="BF164" s="39">
        <f t="shared" si="129"/>
        <v>0</v>
      </c>
      <c r="BG164" s="39">
        <f t="shared" si="130"/>
        <v>0</v>
      </c>
      <c r="BH164" s="39">
        <f t="shared" si="146"/>
        <v>5.9187788018433176</v>
      </c>
      <c r="BI164" s="39">
        <f t="shared" si="131"/>
        <v>0</v>
      </c>
      <c r="BJ164" s="39">
        <f t="shared" si="132"/>
        <v>3.537544049878016</v>
      </c>
      <c r="BK164" s="39">
        <f t="shared" si="133"/>
        <v>0.16830000000000001</v>
      </c>
      <c r="BL164" s="39">
        <f t="shared" si="134"/>
        <v>0.20399999999999999</v>
      </c>
      <c r="BM164" s="39">
        <f t="shared" si="135"/>
        <v>0.10625</v>
      </c>
      <c r="BN164" s="39">
        <f t="shared" si="135"/>
        <v>0</v>
      </c>
      <c r="BO164" s="39">
        <f t="shared" si="135"/>
        <v>0</v>
      </c>
      <c r="BP164" s="39">
        <f t="shared" si="135"/>
        <v>0</v>
      </c>
      <c r="BQ164" s="39">
        <f t="shared" si="136"/>
        <v>0</v>
      </c>
      <c r="BR164" s="39">
        <f t="shared" si="137"/>
        <v>0</v>
      </c>
      <c r="BS164" s="39">
        <f t="shared" si="138"/>
        <v>0</v>
      </c>
      <c r="BT164" s="39">
        <f t="shared" si="139"/>
        <v>0</v>
      </c>
      <c r="BU164" s="39">
        <f t="shared" si="139"/>
        <v>0</v>
      </c>
      <c r="BV164" s="40"/>
      <c r="BW164" s="39">
        <v>7.93</v>
      </c>
      <c r="BX164" s="39">
        <f t="shared" si="107"/>
        <v>0.34166666666666667</v>
      </c>
      <c r="BY164" s="39">
        <f t="shared" si="100"/>
        <v>0.72802412333333333</v>
      </c>
      <c r="BZ164" s="39"/>
      <c r="CA164" s="39">
        <f t="shared" si="101"/>
        <v>0.72802412333333333</v>
      </c>
      <c r="CB164" s="39">
        <f t="shared" si="113"/>
        <v>0.32400000000000001</v>
      </c>
      <c r="CC164" s="39">
        <f t="shared" si="148"/>
        <v>2.1658986175115205</v>
      </c>
      <c r="CD164" s="39">
        <f t="shared" si="147"/>
        <v>4.1903823829457911</v>
      </c>
      <c r="CE164" s="39">
        <f t="shared" si="147"/>
        <v>2.1389400921658988</v>
      </c>
      <c r="CF164" s="39">
        <f t="shared" si="102"/>
        <v>0.12032770097286224</v>
      </c>
      <c r="CG164" s="39">
        <f t="shared" si="115"/>
        <v>0.16830000000000001</v>
      </c>
      <c r="CH164" s="39">
        <f t="shared" si="142"/>
        <v>3.537544049878016</v>
      </c>
      <c r="CI164" s="39">
        <f t="shared" si="143"/>
        <v>0</v>
      </c>
      <c r="CJ164" s="39">
        <v>0.3</v>
      </c>
      <c r="CK164" s="39">
        <f t="shared" si="140"/>
        <v>4.1903823829457911</v>
      </c>
      <c r="CL164" s="39">
        <f t="shared" si="144"/>
        <v>0</v>
      </c>
      <c r="CM164" s="39">
        <f t="shared" si="103"/>
        <v>2.9709224999999999</v>
      </c>
      <c r="CN164" s="39">
        <f t="shared" ref="CN164:CN189" si="150">BH164</f>
        <v>5.9187788018433176</v>
      </c>
      <c r="CO164" s="39">
        <f t="shared" si="141"/>
        <v>4.1903823829457911</v>
      </c>
      <c r="CP164" s="39">
        <f t="shared" si="116"/>
        <v>13.796909492273731</v>
      </c>
      <c r="CQ164" s="39">
        <f t="shared" si="145"/>
        <v>5.0231960222072845</v>
      </c>
      <c r="CR164" s="39">
        <v>2.9709224999999999</v>
      </c>
      <c r="CS164" s="39">
        <f t="shared" si="99"/>
        <v>5.0231960222072845</v>
      </c>
      <c r="CT164" s="6"/>
      <c r="CU164" s="39">
        <f t="shared" si="104"/>
        <v>0.907644872616576</v>
      </c>
    </row>
    <row r="165" spans="1:99">
      <c r="A165" s="59">
        <v>1657</v>
      </c>
      <c r="B165" s="6"/>
      <c r="C165" s="30">
        <v>1108.9000000000001</v>
      </c>
      <c r="D165" s="30">
        <v>990.2</v>
      </c>
      <c r="E165" s="30">
        <v>728.3</v>
      </c>
      <c r="F165" s="6"/>
      <c r="G165" s="30">
        <v>20.420000000000002</v>
      </c>
      <c r="H165" s="6"/>
      <c r="I165" s="30">
        <v>77.849999999999994</v>
      </c>
      <c r="J165" s="30">
        <v>109.59</v>
      </c>
      <c r="K165" s="6"/>
      <c r="L165" s="30">
        <v>81</v>
      </c>
      <c r="M165" s="6"/>
      <c r="N165" s="30">
        <v>421.2</v>
      </c>
      <c r="O165" s="30">
        <v>1.08</v>
      </c>
      <c r="P165" s="6"/>
      <c r="Q165" s="6"/>
      <c r="R165" s="6"/>
      <c r="S165" s="30">
        <v>1052</v>
      </c>
      <c r="T165" s="6"/>
      <c r="U165" s="6"/>
      <c r="V165" s="6"/>
      <c r="W165" s="6"/>
      <c r="X165" s="6"/>
      <c r="Y165" s="30">
        <v>76.95</v>
      </c>
      <c r="Z165" s="6"/>
      <c r="AA165" s="30">
        <v>48.6</v>
      </c>
      <c r="AB165" s="30">
        <v>158.30000000000001</v>
      </c>
      <c r="AC165" s="30">
        <v>972</v>
      </c>
      <c r="AD165" s="30">
        <v>72.900000000000006</v>
      </c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39">
        <f t="shared" si="119"/>
        <v>0.33006666666666667</v>
      </c>
      <c r="AP165" s="40"/>
      <c r="AQ165" s="39">
        <f t="shared" si="106"/>
        <v>0.36963333333333337</v>
      </c>
      <c r="AR165" s="39">
        <f t="shared" si="120"/>
        <v>0.40840000000000004</v>
      </c>
      <c r="AS165" s="39">
        <f t="shared" si="121"/>
        <v>0</v>
      </c>
      <c r="AT165" s="39">
        <f t="shared" si="122"/>
        <v>5.4771871812009705</v>
      </c>
      <c r="AU165" s="39">
        <f t="shared" si="123"/>
        <v>2.5251152073732719</v>
      </c>
      <c r="AV165" s="39">
        <f t="shared" si="124"/>
        <v>0.36651583710407237</v>
      </c>
      <c r="AW165" s="39">
        <f t="shared" si="125"/>
        <v>421.2</v>
      </c>
      <c r="AX165" s="39">
        <f t="shared" si="126"/>
        <v>2.4884792626728114</v>
      </c>
      <c r="AY165" s="39">
        <f t="shared" si="127"/>
        <v>0</v>
      </c>
      <c r="AZ165" s="39">
        <f t="shared" si="127"/>
        <v>0</v>
      </c>
      <c r="BA165" s="39">
        <f t="shared" si="127"/>
        <v>0</v>
      </c>
      <c r="BB165" s="39">
        <f t="shared" si="127"/>
        <v>1052</v>
      </c>
      <c r="BC165" s="39">
        <f t="shared" si="128"/>
        <v>0</v>
      </c>
      <c r="BD165" s="39">
        <f t="shared" si="129"/>
        <v>0</v>
      </c>
      <c r="BE165" s="39">
        <f t="shared" si="129"/>
        <v>0</v>
      </c>
      <c r="BF165" s="39">
        <f t="shared" si="129"/>
        <v>0</v>
      </c>
      <c r="BG165" s="39">
        <f t="shared" si="130"/>
        <v>0</v>
      </c>
      <c r="BH165" s="39">
        <f t="shared" si="146"/>
        <v>6.3076036866359448</v>
      </c>
      <c r="BI165" s="39">
        <f t="shared" si="131"/>
        <v>0</v>
      </c>
      <c r="BJ165" s="39">
        <f t="shared" si="132"/>
        <v>3.2935754947140148</v>
      </c>
      <c r="BK165" s="39">
        <f t="shared" si="133"/>
        <v>0.15830000000000002</v>
      </c>
      <c r="BL165" s="39">
        <f t="shared" si="134"/>
        <v>0.32400000000000001</v>
      </c>
      <c r="BM165" s="39">
        <f t="shared" si="135"/>
        <v>0.1125</v>
      </c>
      <c r="BN165" s="39">
        <f t="shared" si="135"/>
        <v>0</v>
      </c>
      <c r="BO165" s="39">
        <f t="shared" si="135"/>
        <v>0</v>
      </c>
      <c r="BP165" s="39">
        <f t="shared" si="135"/>
        <v>0</v>
      </c>
      <c r="BQ165" s="39">
        <f t="shared" si="136"/>
        <v>0</v>
      </c>
      <c r="BR165" s="39">
        <f t="shared" si="137"/>
        <v>0</v>
      </c>
      <c r="BS165" s="39">
        <f t="shared" si="138"/>
        <v>0</v>
      </c>
      <c r="BT165" s="39">
        <f t="shared" si="139"/>
        <v>0</v>
      </c>
      <c r="BU165" s="39">
        <f t="shared" si="139"/>
        <v>0</v>
      </c>
      <c r="BV165" s="40"/>
      <c r="BW165" s="39">
        <v>8.1</v>
      </c>
      <c r="BX165" s="39">
        <f t="shared" si="107"/>
        <v>0.36963333333333337</v>
      </c>
      <c r="BY165" s="39">
        <f t="shared" si="100"/>
        <v>0.76771579906666676</v>
      </c>
      <c r="BZ165" s="39"/>
      <c r="CA165" s="39">
        <f t="shared" si="101"/>
        <v>0.76771579906666676</v>
      </c>
      <c r="CB165" s="39">
        <f t="shared" si="113"/>
        <v>0.40840000000000004</v>
      </c>
      <c r="CC165" s="39">
        <f t="shared" si="148"/>
        <v>2.4884792626728114</v>
      </c>
      <c r="CD165" s="39">
        <f t="shared" si="147"/>
        <v>5.4771871812009705</v>
      </c>
      <c r="CE165" s="39">
        <f t="shared" si="147"/>
        <v>2.5251152073732719</v>
      </c>
      <c r="CF165" s="39">
        <f t="shared" si="102"/>
        <v>0.13824884792626729</v>
      </c>
      <c r="CG165" s="39">
        <f t="shared" si="115"/>
        <v>0.15830000000000002</v>
      </c>
      <c r="CH165" s="39">
        <f t="shared" si="142"/>
        <v>3.2935754947140148</v>
      </c>
      <c r="CI165" s="39">
        <f t="shared" si="143"/>
        <v>0</v>
      </c>
      <c r="CJ165" s="39">
        <f t="shared" ref="CJ165:CJ228" si="151">AV165</f>
        <v>0.36651583710407237</v>
      </c>
      <c r="CK165" s="39">
        <f t="shared" si="140"/>
        <v>5.4771871812009705</v>
      </c>
      <c r="CL165" s="39">
        <f t="shared" si="144"/>
        <v>0</v>
      </c>
      <c r="CM165" s="39">
        <f t="shared" si="103"/>
        <v>2.716272</v>
      </c>
      <c r="CN165" s="39">
        <f t="shared" si="150"/>
        <v>6.3076036866359448</v>
      </c>
      <c r="CO165" s="39">
        <f t="shared" si="141"/>
        <v>5.4771871812009705</v>
      </c>
      <c r="CP165" s="39">
        <f t="shared" si="116"/>
        <v>14.60849240358395</v>
      </c>
      <c r="CQ165" s="39">
        <f t="shared" si="145"/>
        <v>5.3186781411606541</v>
      </c>
      <c r="CR165" s="39">
        <v>2.716272</v>
      </c>
      <c r="CS165" s="39">
        <f t="shared" si="99"/>
        <v>5.3186781411606541</v>
      </c>
      <c r="CT165" s="6"/>
      <c r="CU165" s="39">
        <f t="shared" si="104"/>
        <v>1.0272970842247069</v>
      </c>
    </row>
    <row r="166" spans="1:99">
      <c r="A166" s="59">
        <v>1658</v>
      </c>
      <c r="B166" s="6"/>
      <c r="C166" s="30">
        <v>1123.9000000000001</v>
      </c>
      <c r="D166" s="30">
        <v>1004.4</v>
      </c>
      <c r="E166" s="30">
        <v>669.5</v>
      </c>
      <c r="F166" s="6"/>
      <c r="G166" s="30">
        <v>21.15</v>
      </c>
      <c r="H166" s="6"/>
      <c r="I166" s="30">
        <v>88.56</v>
      </c>
      <c r="J166" s="30">
        <v>108.54</v>
      </c>
      <c r="K166" s="6"/>
      <c r="L166" s="30">
        <v>81</v>
      </c>
      <c r="M166" s="6"/>
      <c r="N166" s="30">
        <v>358.1</v>
      </c>
      <c r="O166" s="30">
        <v>0.97</v>
      </c>
      <c r="P166" s="6"/>
      <c r="Q166" s="6"/>
      <c r="R166" s="30">
        <v>85</v>
      </c>
      <c r="S166" s="30">
        <v>805</v>
      </c>
      <c r="T166" s="30">
        <v>21.6</v>
      </c>
      <c r="U166" s="6"/>
      <c r="V166" s="30">
        <v>1.1499999999999999</v>
      </c>
      <c r="W166" s="6"/>
      <c r="X166" s="6"/>
      <c r="Y166" s="30">
        <v>78.73</v>
      </c>
      <c r="Z166" s="6"/>
      <c r="AA166" s="30">
        <v>48.6</v>
      </c>
      <c r="AB166" s="30">
        <v>196.4</v>
      </c>
      <c r="AC166" s="30">
        <v>1196</v>
      </c>
      <c r="AD166" s="30">
        <v>82.18</v>
      </c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39">
        <f t="shared" si="119"/>
        <v>0.33479999999999999</v>
      </c>
      <c r="AP166" s="40"/>
      <c r="AQ166" s="39">
        <f t="shared" si="106"/>
        <v>0.37463333333333337</v>
      </c>
      <c r="AR166" s="39">
        <f t="shared" si="120"/>
        <v>0.42299999999999999</v>
      </c>
      <c r="AS166" s="39">
        <f t="shared" si="121"/>
        <v>0</v>
      </c>
      <c r="AT166" s="39">
        <f t="shared" si="122"/>
        <v>6.2306961691349771</v>
      </c>
      <c r="AU166" s="39">
        <f t="shared" si="123"/>
        <v>2.5009216589861754</v>
      </c>
      <c r="AV166" s="39">
        <f t="shared" si="124"/>
        <v>0.36651583710407237</v>
      </c>
      <c r="AW166" s="39">
        <f t="shared" si="125"/>
        <v>358.1</v>
      </c>
      <c r="AX166" s="39">
        <f t="shared" si="126"/>
        <v>2.2350230414746544</v>
      </c>
      <c r="AY166" s="39">
        <f t="shared" si="127"/>
        <v>0</v>
      </c>
      <c r="AZ166" s="39">
        <f t="shared" si="127"/>
        <v>0</v>
      </c>
      <c r="BA166" s="39">
        <f t="shared" si="127"/>
        <v>85</v>
      </c>
      <c r="BB166" s="39">
        <f t="shared" si="127"/>
        <v>805</v>
      </c>
      <c r="BC166" s="39">
        <f t="shared" si="128"/>
        <v>43.2</v>
      </c>
      <c r="BD166" s="39">
        <f t="shared" si="129"/>
        <v>0</v>
      </c>
      <c r="BE166" s="39">
        <f t="shared" si="129"/>
        <v>2.649769585253456</v>
      </c>
      <c r="BF166" s="39">
        <f t="shared" si="129"/>
        <v>0</v>
      </c>
      <c r="BG166" s="39">
        <f t="shared" si="130"/>
        <v>0</v>
      </c>
      <c r="BH166" s="39">
        <f t="shared" si="146"/>
        <v>6.6532258064516121</v>
      </c>
      <c r="BI166" s="39">
        <f t="shared" si="131"/>
        <v>0</v>
      </c>
      <c r="BJ166" s="39">
        <f t="shared" si="132"/>
        <v>3.2935754947140148</v>
      </c>
      <c r="BK166" s="39">
        <f t="shared" si="133"/>
        <v>0.19640000000000002</v>
      </c>
      <c r="BL166" s="39">
        <f t="shared" si="134"/>
        <v>0.39866666666666667</v>
      </c>
      <c r="BM166" s="39">
        <f t="shared" si="135"/>
        <v>0.12682098765432101</v>
      </c>
      <c r="BN166" s="39">
        <f t="shared" si="135"/>
        <v>0</v>
      </c>
      <c r="BO166" s="39">
        <f t="shared" si="135"/>
        <v>0</v>
      </c>
      <c r="BP166" s="39">
        <f t="shared" si="135"/>
        <v>0</v>
      </c>
      <c r="BQ166" s="39">
        <f t="shared" si="136"/>
        <v>0</v>
      </c>
      <c r="BR166" s="39">
        <f t="shared" si="137"/>
        <v>0</v>
      </c>
      <c r="BS166" s="39">
        <f t="shared" si="138"/>
        <v>0</v>
      </c>
      <c r="BT166" s="39">
        <f t="shared" si="139"/>
        <v>0</v>
      </c>
      <c r="BU166" s="39">
        <f t="shared" si="139"/>
        <v>0</v>
      </c>
      <c r="BV166" s="40"/>
      <c r="BW166" s="39">
        <v>8.1</v>
      </c>
      <c r="BX166" s="39">
        <f t="shared" si="107"/>
        <v>0.37463333333333337</v>
      </c>
      <c r="BY166" s="39">
        <f t="shared" si="100"/>
        <v>0.77393753906666674</v>
      </c>
      <c r="BZ166" s="39"/>
      <c r="CA166" s="39">
        <f t="shared" si="101"/>
        <v>0.77393753906666674</v>
      </c>
      <c r="CB166" s="39">
        <f t="shared" si="113"/>
        <v>0.42299999999999999</v>
      </c>
      <c r="CC166" s="39">
        <f t="shared" si="148"/>
        <v>2.2350230414746544</v>
      </c>
      <c r="CD166" s="39">
        <f t="shared" si="147"/>
        <v>6.2306961691349771</v>
      </c>
      <c r="CE166" s="39">
        <f t="shared" si="147"/>
        <v>2.5009216589861754</v>
      </c>
      <c r="CF166" s="39">
        <f t="shared" si="102"/>
        <v>0.12416794674859191</v>
      </c>
      <c r="CG166" s="39">
        <f t="shared" si="115"/>
        <v>0.19640000000000002</v>
      </c>
      <c r="CH166" s="39">
        <f t="shared" si="142"/>
        <v>3.2935754947140148</v>
      </c>
      <c r="CI166" s="39">
        <f t="shared" si="143"/>
        <v>0</v>
      </c>
      <c r="CJ166" s="39">
        <f t="shared" si="151"/>
        <v>0.36651583710407237</v>
      </c>
      <c r="CK166" s="39">
        <f t="shared" si="140"/>
        <v>6.2306961691349771</v>
      </c>
      <c r="CL166" s="39">
        <f t="shared" si="144"/>
        <v>0</v>
      </c>
      <c r="CM166" s="39">
        <f t="shared" si="103"/>
        <v>2.2777072500000002</v>
      </c>
      <c r="CN166" s="39">
        <f t="shared" si="150"/>
        <v>6.6532258064516121</v>
      </c>
      <c r="CO166" s="39">
        <f t="shared" si="141"/>
        <v>6.2306961691349771</v>
      </c>
      <c r="CP166" s="39">
        <f t="shared" si="116"/>
        <v>16.468119420117002</v>
      </c>
      <c r="CQ166" s="39">
        <f t="shared" si="145"/>
        <v>5.9957334655772661</v>
      </c>
      <c r="CR166" s="39">
        <v>2.2777072500000002</v>
      </c>
      <c r="CS166" s="39">
        <f t="shared" si="99"/>
        <v>5.9957334655772661</v>
      </c>
      <c r="CT166" s="6"/>
      <c r="CU166" s="39">
        <f t="shared" si="104"/>
        <v>1.0378327775737421</v>
      </c>
    </row>
    <row r="167" spans="1:99">
      <c r="A167" s="59">
        <v>1659</v>
      </c>
      <c r="B167" s="6"/>
      <c r="C167" s="30">
        <v>1356.3</v>
      </c>
      <c r="D167" s="30">
        <v>1044.9000000000001</v>
      </c>
      <c r="E167" s="30">
        <v>785.4</v>
      </c>
      <c r="F167" s="6"/>
      <c r="G167" s="30">
        <v>32.869999999999997</v>
      </c>
      <c r="H167" s="6"/>
      <c r="I167" s="30">
        <v>113.5</v>
      </c>
      <c r="J167" s="30">
        <v>152.28</v>
      </c>
      <c r="K167" s="6"/>
      <c r="L167" s="30">
        <v>81</v>
      </c>
      <c r="M167" s="6"/>
      <c r="N167" s="30">
        <v>507.1</v>
      </c>
      <c r="O167" s="30">
        <v>1.04</v>
      </c>
      <c r="P167" s="6"/>
      <c r="Q167" s="6"/>
      <c r="R167" s="6"/>
      <c r="S167" s="30">
        <v>1161</v>
      </c>
      <c r="T167" s="30">
        <v>24.3</v>
      </c>
      <c r="U167" s="6"/>
      <c r="V167" s="30">
        <v>1.62</v>
      </c>
      <c r="W167" s="6"/>
      <c r="X167" s="6"/>
      <c r="Y167" s="30">
        <v>72.900000000000006</v>
      </c>
      <c r="Z167" s="6"/>
      <c r="AA167" s="30">
        <v>49.95</v>
      </c>
      <c r="AB167" s="30">
        <v>179.2</v>
      </c>
      <c r="AC167" s="30">
        <v>1153</v>
      </c>
      <c r="AD167" s="30">
        <v>74.42</v>
      </c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39">
        <f t="shared" si="119"/>
        <v>0.34830000000000005</v>
      </c>
      <c r="AP167" s="40"/>
      <c r="AQ167" s="39">
        <f t="shared" si="106"/>
        <v>0.4521</v>
      </c>
      <c r="AR167" s="39">
        <f t="shared" si="120"/>
        <v>0.65739999999999998</v>
      </c>
      <c r="AS167" s="39">
        <f t="shared" si="121"/>
        <v>0</v>
      </c>
      <c r="AT167" s="39">
        <f t="shared" si="122"/>
        <v>7.9853660252576777</v>
      </c>
      <c r="AU167" s="39">
        <f t="shared" si="123"/>
        <v>3.5087557603686639</v>
      </c>
      <c r="AV167" s="39">
        <f t="shared" si="124"/>
        <v>0.36651583710407237</v>
      </c>
      <c r="AW167" s="39">
        <f t="shared" si="125"/>
        <v>507.1</v>
      </c>
      <c r="AX167" s="39">
        <f t="shared" si="126"/>
        <v>2.3963133640552998</v>
      </c>
      <c r="AY167" s="39">
        <f t="shared" si="127"/>
        <v>0</v>
      </c>
      <c r="AZ167" s="39">
        <f t="shared" si="127"/>
        <v>0</v>
      </c>
      <c r="BA167" s="39">
        <f t="shared" si="127"/>
        <v>0</v>
      </c>
      <c r="BB167" s="39">
        <f t="shared" si="127"/>
        <v>1161</v>
      </c>
      <c r="BC167" s="39">
        <f t="shared" si="128"/>
        <v>48.6</v>
      </c>
      <c r="BD167" s="39">
        <f t="shared" si="129"/>
        <v>0</v>
      </c>
      <c r="BE167" s="39">
        <f t="shared" si="129"/>
        <v>3.7327188940092171</v>
      </c>
      <c r="BF167" s="39">
        <f t="shared" si="129"/>
        <v>0</v>
      </c>
      <c r="BG167" s="39">
        <f t="shared" si="130"/>
        <v>0</v>
      </c>
      <c r="BH167" s="39">
        <f t="shared" si="146"/>
        <v>5.443548387096774</v>
      </c>
      <c r="BI167" s="39">
        <f t="shared" si="131"/>
        <v>0</v>
      </c>
      <c r="BJ167" s="39">
        <f t="shared" si="132"/>
        <v>3.3850637029005153</v>
      </c>
      <c r="BK167" s="39">
        <f t="shared" si="133"/>
        <v>0.1792</v>
      </c>
      <c r="BL167" s="39">
        <f t="shared" si="134"/>
        <v>0.38433333333333336</v>
      </c>
      <c r="BM167" s="39">
        <f t="shared" si="135"/>
        <v>0.11484567901234569</v>
      </c>
      <c r="BN167" s="39">
        <f t="shared" si="135"/>
        <v>0</v>
      </c>
      <c r="BO167" s="39">
        <f t="shared" si="135"/>
        <v>0</v>
      </c>
      <c r="BP167" s="39">
        <f t="shared" si="135"/>
        <v>0</v>
      </c>
      <c r="BQ167" s="39">
        <f t="shared" si="136"/>
        <v>0</v>
      </c>
      <c r="BR167" s="39">
        <f t="shared" si="137"/>
        <v>0</v>
      </c>
      <c r="BS167" s="39">
        <f t="shared" si="138"/>
        <v>0</v>
      </c>
      <c r="BT167" s="39">
        <f t="shared" si="139"/>
        <v>0</v>
      </c>
      <c r="BU167" s="39">
        <f t="shared" si="139"/>
        <v>0</v>
      </c>
      <c r="BV167" s="40"/>
      <c r="BW167" s="39">
        <v>8.23</v>
      </c>
      <c r="BX167" s="39">
        <f t="shared" si="107"/>
        <v>0.4521</v>
      </c>
      <c r="BY167" s="39">
        <f t="shared" si="100"/>
        <v>0.87407352080000011</v>
      </c>
      <c r="BZ167" s="39"/>
      <c r="CA167" s="39">
        <f t="shared" si="101"/>
        <v>0.87407352080000011</v>
      </c>
      <c r="CB167" s="39">
        <f t="shared" si="113"/>
        <v>0.65739999999999998</v>
      </c>
      <c r="CC167" s="39">
        <f t="shared" si="148"/>
        <v>2.3963133640552998</v>
      </c>
      <c r="CD167" s="39">
        <f t="shared" si="147"/>
        <v>7.9853660252576777</v>
      </c>
      <c r="CE167" s="39">
        <f t="shared" si="147"/>
        <v>3.5087557603686639</v>
      </c>
      <c r="CF167" s="39">
        <f t="shared" si="102"/>
        <v>0.13312852022529442</v>
      </c>
      <c r="CG167" s="39">
        <f t="shared" si="115"/>
        <v>0.1792</v>
      </c>
      <c r="CH167" s="39">
        <f t="shared" si="142"/>
        <v>3.3850637029005153</v>
      </c>
      <c r="CI167" s="39">
        <f t="shared" si="143"/>
        <v>0</v>
      </c>
      <c r="CJ167" s="39">
        <f t="shared" si="151"/>
        <v>0.36651583710407237</v>
      </c>
      <c r="CK167" s="39">
        <f t="shared" si="140"/>
        <v>7.9853660252576777</v>
      </c>
      <c r="CL167" s="39">
        <f t="shared" si="144"/>
        <v>0</v>
      </c>
      <c r="CM167" s="39">
        <f t="shared" si="103"/>
        <v>2.6879775000000001</v>
      </c>
      <c r="CN167" s="39">
        <f t="shared" si="150"/>
        <v>5.443548387096774</v>
      </c>
      <c r="CO167" s="39">
        <f t="shared" si="141"/>
        <v>7.9853660252576777</v>
      </c>
      <c r="CP167" s="39">
        <f t="shared" si="116"/>
        <v>14.913086483878157</v>
      </c>
      <c r="CQ167" s="39">
        <f t="shared" si="145"/>
        <v>5.4295751339530298</v>
      </c>
      <c r="CR167" s="39">
        <v>2.6879775000000001</v>
      </c>
      <c r="CS167" s="39">
        <f t="shared" si="99"/>
        <v>5.4295751339530298</v>
      </c>
      <c r="CT167" s="6"/>
      <c r="CU167" s="39">
        <f t="shared" si="104"/>
        <v>1.1695221490173575</v>
      </c>
    </row>
    <row r="168" spans="1:99">
      <c r="A168" s="59">
        <v>1660</v>
      </c>
      <c r="B168" s="6"/>
      <c r="C168" s="30">
        <v>1916.6</v>
      </c>
      <c r="D168" s="30">
        <v>1460.7</v>
      </c>
      <c r="E168" s="30">
        <v>922.8</v>
      </c>
      <c r="F168" s="6"/>
      <c r="G168" s="30">
        <v>32.15</v>
      </c>
      <c r="H168" s="6"/>
      <c r="I168" s="30">
        <v>69.13</v>
      </c>
      <c r="J168" s="30">
        <v>119.15</v>
      </c>
      <c r="K168" s="6"/>
      <c r="L168" s="30">
        <v>81</v>
      </c>
      <c r="M168" s="6"/>
      <c r="N168" s="30">
        <v>406.8</v>
      </c>
      <c r="O168" s="30">
        <v>1.07</v>
      </c>
      <c r="P168" s="6"/>
      <c r="Q168" s="6"/>
      <c r="R168" s="30">
        <v>72.900000000000006</v>
      </c>
      <c r="S168" s="30">
        <v>1143</v>
      </c>
      <c r="T168" s="30">
        <v>30.06</v>
      </c>
      <c r="U168" s="6"/>
      <c r="V168" s="30">
        <v>1.48</v>
      </c>
      <c r="W168" s="6"/>
      <c r="X168" s="6"/>
      <c r="Y168" s="30">
        <v>66.819999999999993</v>
      </c>
      <c r="Z168" s="6"/>
      <c r="AA168" s="30">
        <v>47.7</v>
      </c>
      <c r="AB168" s="30">
        <v>166.4</v>
      </c>
      <c r="AC168" s="30">
        <v>1009</v>
      </c>
      <c r="AD168" s="30">
        <v>86.74</v>
      </c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39">
        <f t="shared" si="119"/>
        <v>0.4869</v>
      </c>
      <c r="AP168" s="40"/>
      <c r="AQ168" s="39">
        <f t="shared" si="106"/>
        <v>0.63886666666666658</v>
      </c>
      <c r="AR168" s="39">
        <f t="shared" si="120"/>
        <v>0.64300000000000002</v>
      </c>
      <c r="AS168" s="39">
        <f t="shared" si="121"/>
        <v>0</v>
      </c>
      <c r="AT168" s="39">
        <f t="shared" si="122"/>
        <v>4.863685932388222</v>
      </c>
      <c r="AU168" s="39">
        <f t="shared" si="123"/>
        <v>2.7453917050691246</v>
      </c>
      <c r="AV168" s="39">
        <f t="shared" si="124"/>
        <v>0.36651583710407237</v>
      </c>
      <c r="AW168" s="39">
        <f t="shared" si="125"/>
        <v>406.8</v>
      </c>
      <c r="AX168" s="39">
        <f t="shared" si="126"/>
        <v>2.4654377880184333</v>
      </c>
      <c r="AY168" s="39">
        <f t="shared" si="127"/>
        <v>0</v>
      </c>
      <c r="AZ168" s="39">
        <f t="shared" si="127"/>
        <v>0</v>
      </c>
      <c r="BA168" s="39">
        <f t="shared" si="127"/>
        <v>72.900000000000006</v>
      </c>
      <c r="BB168" s="39">
        <f t="shared" si="127"/>
        <v>1143</v>
      </c>
      <c r="BC168" s="39">
        <f t="shared" si="128"/>
        <v>60.12</v>
      </c>
      <c r="BD168" s="39">
        <f t="shared" si="129"/>
        <v>0</v>
      </c>
      <c r="BE168" s="39">
        <f t="shared" si="129"/>
        <v>3.4101382488479262</v>
      </c>
      <c r="BF168" s="39">
        <f t="shared" si="129"/>
        <v>0</v>
      </c>
      <c r="BG168" s="39">
        <f t="shared" si="130"/>
        <v>0</v>
      </c>
      <c r="BH168" s="39">
        <f t="shared" si="146"/>
        <v>8.3698156682027651</v>
      </c>
      <c r="BI168" s="39">
        <f t="shared" si="131"/>
        <v>0</v>
      </c>
      <c r="BJ168" s="39">
        <f t="shared" si="132"/>
        <v>3.2325833559230146</v>
      </c>
      <c r="BK168" s="39">
        <f t="shared" si="133"/>
        <v>0.16639999999999999</v>
      </c>
      <c r="BL168" s="39">
        <f t="shared" si="134"/>
        <v>0.33633333333333332</v>
      </c>
      <c r="BM168" s="39">
        <f t="shared" si="135"/>
        <v>0.13385802469135802</v>
      </c>
      <c r="BN168" s="39">
        <f t="shared" si="135"/>
        <v>0</v>
      </c>
      <c r="BO168" s="39">
        <f t="shared" si="135"/>
        <v>0</v>
      </c>
      <c r="BP168" s="39">
        <f t="shared" si="135"/>
        <v>0</v>
      </c>
      <c r="BQ168" s="39">
        <f t="shared" si="136"/>
        <v>0</v>
      </c>
      <c r="BR168" s="39">
        <f t="shared" si="137"/>
        <v>0</v>
      </c>
      <c r="BS168" s="39">
        <f t="shared" si="138"/>
        <v>0</v>
      </c>
      <c r="BT168" s="39">
        <f t="shared" si="139"/>
        <v>0</v>
      </c>
      <c r="BU168" s="39">
        <f t="shared" si="139"/>
        <v>0</v>
      </c>
      <c r="BV168" s="40"/>
      <c r="BW168" s="39">
        <v>8.1</v>
      </c>
      <c r="BX168" s="39">
        <f t="shared" si="107"/>
        <v>0.63886666666666658</v>
      </c>
      <c r="BY168" s="39">
        <f t="shared" si="100"/>
        <v>1.1027357589333333</v>
      </c>
      <c r="BZ168" s="39"/>
      <c r="CA168" s="39">
        <f t="shared" si="101"/>
        <v>1.1027357589333333</v>
      </c>
      <c r="CB168" s="39">
        <f t="shared" si="113"/>
        <v>0.64300000000000002</v>
      </c>
      <c r="CC168" s="39">
        <f t="shared" si="148"/>
        <v>2.4654377880184333</v>
      </c>
      <c r="CD168" s="39">
        <f t="shared" si="147"/>
        <v>4.863685932388222</v>
      </c>
      <c r="CE168" s="39">
        <f t="shared" si="147"/>
        <v>2.7453917050691246</v>
      </c>
      <c r="CF168" s="39">
        <f t="shared" si="102"/>
        <v>0.13696876600102406</v>
      </c>
      <c r="CG168" s="39">
        <f t="shared" si="115"/>
        <v>0.16639999999999999</v>
      </c>
      <c r="CH168" s="39">
        <f t="shared" si="142"/>
        <v>3.2325833559230146</v>
      </c>
      <c r="CI168" s="39">
        <f t="shared" si="143"/>
        <v>0</v>
      </c>
      <c r="CJ168" s="39">
        <f t="shared" si="151"/>
        <v>0.36651583710407237</v>
      </c>
      <c r="CK168" s="39">
        <f t="shared" si="140"/>
        <v>4.863685932388222</v>
      </c>
      <c r="CL168" s="39">
        <f t="shared" si="144"/>
        <v>0</v>
      </c>
      <c r="CM168" s="39">
        <f t="shared" si="103"/>
        <v>3.508518</v>
      </c>
      <c r="CN168" s="39">
        <f t="shared" si="150"/>
        <v>8.3698156682027651</v>
      </c>
      <c r="CO168" s="39">
        <f t="shared" si="141"/>
        <v>4.863685932388222</v>
      </c>
      <c r="CP168" s="39">
        <f t="shared" si="116"/>
        <v>17.381901660999613</v>
      </c>
      <c r="CQ168" s="39">
        <f t="shared" si="145"/>
        <v>6.3284244439543915</v>
      </c>
      <c r="CR168" s="39">
        <v>3.508518</v>
      </c>
      <c r="CS168" s="39">
        <f t="shared" si="99"/>
        <v>6.3284244439543915</v>
      </c>
      <c r="CT168" s="6"/>
      <c r="CU168" s="39">
        <f t="shared" si="104"/>
        <v>1.2240774731751063</v>
      </c>
    </row>
    <row r="169" spans="1:99">
      <c r="A169" s="59">
        <v>1661</v>
      </c>
      <c r="B169" s="6"/>
      <c r="C169" s="30">
        <v>1735</v>
      </c>
      <c r="D169" s="30">
        <v>1449.9</v>
      </c>
      <c r="E169" s="30">
        <v>675.3</v>
      </c>
      <c r="F169" s="6"/>
      <c r="G169" s="30">
        <v>24.25</v>
      </c>
      <c r="H169" s="6"/>
      <c r="I169" s="30">
        <v>57.56</v>
      </c>
      <c r="J169" s="30">
        <v>118.02</v>
      </c>
      <c r="K169" s="6"/>
      <c r="L169" s="30">
        <v>81</v>
      </c>
      <c r="M169" s="6"/>
      <c r="N169" s="30">
        <v>437.4</v>
      </c>
      <c r="O169" s="30">
        <v>0.86</v>
      </c>
      <c r="P169" s="6"/>
      <c r="Q169" s="30">
        <v>129.6</v>
      </c>
      <c r="R169" s="6"/>
      <c r="S169" s="30">
        <v>1614</v>
      </c>
      <c r="T169" s="30">
        <v>22.91</v>
      </c>
      <c r="U169" s="6"/>
      <c r="V169" s="30">
        <v>1.21</v>
      </c>
      <c r="W169" s="6"/>
      <c r="X169" s="6"/>
      <c r="Y169" s="30">
        <v>71.55</v>
      </c>
      <c r="Z169" s="6"/>
      <c r="AA169" s="30">
        <v>43.2</v>
      </c>
      <c r="AB169" s="30">
        <v>152.19999999999999</v>
      </c>
      <c r="AC169" s="30">
        <v>737</v>
      </c>
      <c r="AD169" s="30">
        <v>63.13</v>
      </c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39">
        <f t="shared" si="119"/>
        <v>0.48330000000000001</v>
      </c>
      <c r="AP169" s="40"/>
      <c r="AQ169" s="39">
        <f t="shared" si="106"/>
        <v>0.57833333333333337</v>
      </c>
      <c r="AR169" s="39">
        <f t="shared" si="120"/>
        <v>0.48499999999999999</v>
      </c>
      <c r="AS169" s="39">
        <f t="shared" si="121"/>
        <v>0</v>
      </c>
      <c r="AT169" s="39">
        <f t="shared" si="122"/>
        <v>4.0496710873465371</v>
      </c>
      <c r="AU169" s="39">
        <f t="shared" si="123"/>
        <v>2.7193548387096773</v>
      </c>
      <c r="AV169" s="39">
        <f t="shared" si="124"/>
        <v>0.36651583710407237</v>
      </c>
      <c r="AW169" s="39">
        <f t="shared" si="125"/>
        <v>437.4</v>
      </c>
      <c r="AX169" s="39">
        <f t="shared" si="126"/>
        <v>1.9815668202764978</v>
      </c>
      <c r="AY169" s="39">
        <f t="shared" si="127"/>
        <v>0</v>
      </c>
      <c r="AZ169" s="39">
        <f t="shared" si="127"/>
        <v>129.6</v>
      </c>
      <c r="BA169" s="39">
        <f t="shared" si="127"/>
        <v>0</v>
      </c>
      <c r="BB169" s="39">
        <f t="shared" si="127"/>
        <v>1614</v>
      </c>
      <c r="BC169" s="39">
        <f t="shared" si="128"/>
        <v>45.82</v>
      </c>
      <c r="BD169" s="39">
        <f t="shared" si="129"/>
        <v>0</v>
      </c>
      <c r="BE169" s="39">
        <f t="shared" si="129"/>
        <v>2.7880184331797233</v>
      </c>
      <c r="BF169" s="39">
        <f t="shared" si="129"/>
        <v>0</v>
      </c>
      <c r="BG169" s="39">
        <f t="shared" si="130"/>
        <v>0</v>
      </c>
      <c r="BH169" s="39">
        <f t="shared" si="146"/>
        <v>9.3202764976958523</v>
      </c>
      <c r="BI169" s="39">
        <f t="shared" si="131"/>
        <v>0</v>
      </c>
      <c r="BJ169" s="39">
        <f t="shared" si="132"/>
        <v>2.9276226619680132</v>
      </c>
      <c r="BK169" s="39">
        <f t="shared" si="133"/>
        <v>0.1522</v>
      </c>
      <c r="BL169" s="39">
        <f t="shared" si="134"/>
        <v>0.24566666666666667</v>
      </c>
      <c r="BM169" s="39">
        <f t="shared" si="135"/>
        <v>9.7422839506172837E-2</v>
      </c>
      <c r="BN169" s="39">
        <f t="shared" si="135"/>
        <v>0</v>
      </c>
      <c r="BO169" s="39">
        <f t="shared" si="135"/>
        <v>0</v>
      </c>
      <c r="BP169" s="39">
        <f t="shared" si="135"/>
        <v>0</v>
      </c>
      <c r="BQ169" s="39">
        <f t="shared" si="136"/>
        <v>0</v>
      </c>
      <c r="BR169" s="39">
        <f t="shared" si="137"/>
        <v>0</v>
      </c>
      <c r="BS169" s="39">
        <f t="shared" si="138"/>
        <v>0</v>
      </c>
      <c r="BT169" s="39">
        <f t="shared" si="139"/>
        <v>0</v>
      </c>
      <c r="BU169" s="39">
        <f t="shared" si="139"/>
        <v>0</v>
      </c>
      <c r="BV169" s="40"/>
      <c r="BW169" s="39">
        <v>7.56</v>
      </c>
      <c r="BX169" s="39">
        <f t="shared" si="107"/>
        <v>0.57833333333333337</v>
      </c>
      <c r="BY169" s="39">
        <f t="shared" si="100"/>
        <v>1.0118738066666666</v>
      </c>
      <c r="BZ169" s="39"/>
      <c r="CA169" s="39">
        <f t="shared" si="101"/>
        <v>1.0118738066666666</v>
      </c>
      <c r="CB169" s="39">
        <f t="shared" si="113"/>
        <v>0.48499999999999999</v>
      </c>
      <c r="CC169" s="39">
        <f t="shared" si="148"/>
        <v>1.9815668202764978</v>
      </c>
      <c r="CD169" s="39">
        <f t="shared" si="147"/>
        <v>4.0496710873465371</v>
      </c>
      <c r="CE169" s="39">
        <f t="shared" si="147"/>
        <v>2.7193548387096773</v>
      </c>
      <c r="CF169" s="39">
        <f t="shared" si="102"/>
        <v>0.11008704557091654</v>
      </c>
      <c r="CG169" s="39">
        <f t="shared" si="115"/>
        <v>0.1522</v>
      </c>
      <c r="CH169" s="39">
        <f t="shared" si="142"/>
        <v>2.9276226619680132</v>
      </c>
      <c r="CI169" s="39">
        <f t="shared" si="143"/>
        <v>0</v>
      </c>
      <c r="CJ169" s="39">
        <f t="shared" si="151"/>
        <v>0.36651583710407237</v>
      </c>
      <c r="CK169" s="39">
        <f t="shared" si="140"/>
        <v>4.0496710873465371</v>
      </c>
      <c r="CL169" s="39">
        <f t="shared" si="144"/>
        <v>0</v>
      </c>
      <c r="CM169" s="39">
        <f t="shared" si="103"/>
        <v>3.4230787499999997</v>
      </c>
      <c r="CN169" s="39">
        <f t="shared" si="150"/>
        <v>9.3202764976958523</v>
      </c>
      <c r="CO169" s="39">
        <f t="shared" si="141"/>
        <v>4.0496710873465371</v>
      </c>
      <c r="CP169" s="39">
        <f t="shared" si="116"/>
        <v>12.650673874324482</v>
      </c>
      <c r="CQ169" s="39">
        <f t="shared" si="145"/>
        <v>4.6058731282780814</v>
      </c>
      <c r="CR169" s="39">
        <v>3.4230787499999997</v>
      </c>
      <c r="CS169" s="39">
        <f t="shared" ref="CS169:CS232" si="152">CQ169</f>
        <v>4.6058731282780814</v>
      </c>
      <c r="CT169" s="6"/>
      <c r="CU169" s="39">
        <f t="shared" si="104"/>
        <v>1.0941631815627406</v>
      </c>
    </row>
    <row r="170" spans="1:99">
      <c r="A170" s="59">
        <v>1662</v>
      </c>
      <c r="B170" s="6"/>
      <c r="C170" s="30">
        <v>2160.9</v>
      </c>
      <c r="D170" s="30">
        <v>1539</v>
      </c>
      <c r="E170" s="30">
        <v>692.1</v>
      </c>
      <c r="F170" s="6"/>
      <c r="G170" s="30">
        <v>25.26</v>
      </c>
      <c r="H170" s="6"/>
      <c r="I170" s="30">
        <v>60.67</v>
      </c>
      <c r="J170" s="30">
        <v>86.83</v>
      </c>
      <c r="K170" s="6"/>
      <c r="L170" s="30">
        <v>82.08</v>
      </c>
      <c r="M170" s="6"/>
      <c r="N170" s="30">
        <v>415.4</v>
      </c>
      <c r="O170" s="30">
        <v>0.8</v>
      </c>
      <c r="P170" s="6"/>
      <c r="Q170" s="6"/>
      <c r="R170" s="6"/>
      <c r="S170" s="30">
        <v>587</v>
      </c>
      <c r="T170" s="30">
        <v>27</v>
      </c>
      <c r="U170" s="6"/>
      <c r="V170" s="30">
        <v>1.62</v>
      </c>
      <c r="W170" s="6"/>
      <c r="X170" s="6"/>
      <c r="Y170" s="30">
        <v>70.87</v>
      </c>
      <c r="Z170" s="6"/>
      <c r="AA170" s="30">
        <v>45.45</v>
      </c>
      <c r="AB170" s="30">
        <v>167.9</v>
      </c>
      <c r="AC170" s="30">
        <v>589</v>
      </c>
      <c r="AD170" s="30">
        <v>58.55</v>
      </c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39">
        <f t="shared" si="119"/>
        <v>0.51300000000000001</v>
      </c>
      <c r="AP170" s="40"/>
      <c r="AQ170" s="39">
        <f t="shared" si="106"/>
        <v>0.72030000000000005</v>
      </c>
      <c r="AR170" s="39">
        <f t="shared" si="120"/>
        <v>0.50519999999999998</v>
      </c>
      <c r="AS170" s="39">
        <f t="shared" si="121"/>
        <v>0</v>
      </c>
      <c r="AT170" s="39">
        <f t="shared" si="122"/>
        <v>4.2684771520033769</v>
      </c>
      <c r="AU170" s="39">
        <f t="shared" si="123"/>
        <v>2.0006912442396314</v>
      </c>
      <c r="AV170" s="39">
        <f t="shared" si="124"/>
        <v>0.37140271493212668</v>
      </c>
      <c r="AW170" s="39">
        <f t="shared" si="125"/>
        <v>415.4</v>
      </c>
      <c r="AX170" s="39">
        <f t="shared" si="126"/>
        <v>1.8433179723502304</v>
      </c>
      <c r="AY170" s="39">
        <f t="shared" si="127"/>
        <v>0</v>
      </c>
      <c r="AZ170" s="39">
        <f t="shared" si="127"/>
        <v>0</v>
      </c>
      <c r="BA170" s="39">
        <f t="shared" si="127"/>
        <v>0</v>
      </c>
      <c r="BB170" s="39">
        <f t="shared" si="127"/>
        <v>587</v>
      </c>
      <c r="BC170" s="39">
        <f t="shared" si="128"/>
        <v>54</v>
      </c>
      <c r="BD170" s="39">
        <f t="shared" si="129"/>
        <v>0</v>
      </c>
      <c r="BE170" s="39">
        <f t="shared" si="129"/>
        <v>3.7327188940092171</v>
      </c>
      <c r="BF170" s="39">
        <f t="shared" si="129"/>
        <v>0</v>
      </c>
      <c r="BG170" s="39">
        <f t="shared" si="130"/>
        <v>0</v>
      </c>
      <c r="BH170" s="39">
        <f t="shared" si="146"/>
        <v>9.2386712749615985</v>
      </c>
      <c r="BI170" s="39">
        <f t="shared" si="131"/>
        <v>0</v>
      </c>
      <c r="BJ170" s="39">
        <f t="shared" si="132"/>
        <v>3.0801030089455139</v>
      </c>
      <c r="BK170" s="39">
        <f t="shared" si="133"/>
        <v>0.16789999999999999</v>
      </c>
      <c r="BL170" s="39">
        <f t="shared" si="134"/>
        <v>0.19633333333333333</v>
      </c>
      <c r="BM170" s="39">
        <f t="shared" si="135"/>
        <v>9.0354938271604929E-2</v>
      </c>
      <c r="BN170" s="39">
        <f t="shared" si="135"/>
        <v>0</v>
      </c>
      <c r="BO170" s="39">
        <f t="shared" si="135"/>
        <v>0</v>
      </c>
      <c r="BP170" s="39">
        <f t="shared" si="135"/>
        <v>0</v>
      </c>
      <c r="BQ170" s="39">
        <f t="shared" si="136"/>
        <v>0</v>
      </c>
      <c r="BR170" s="39">
        <f t="shared" si="137"/>
        <v>0</v>
      </c>
      <c r="BS170" s="39">
        <f t="shared" si="138"/>
        <v>0</v>
      </c>
      <c r="BT170" s="39">
        <f t="shared" si="139"/>
        <v>0</v>
      </c>
      <c r="BU170" s="39">
        <f t="shared" si="139"/>
        <v>0</v>
      </c>
      <c r="BV170" s="40"/>
      <c r="BW170" s="39">
        <v>7.76</v>
      </c>
      <c r="BX170" s="39">
        <f t="shared" si="107"/>
        <v>0.72030000000000005</v>
      </c>
      <c r="BY170" s="39">
        <f t="shared" si="100"/>
        <v>1.1942843444000002</v>
      </c>
      <c r="BZ170" s="39"/>
      <c r="CA170" s="39">
        <f t="shared" si="101"/>
        <v>1.1942843444000002</v>
      </c>
      <c r="CB170" s="39">
        <f t="shared" si="113"/>
        <v>0.50519999999999998</v>
      </c>
      <c r="CC170" s="39">
        <f t="shared" si="148"/>
        <v>1.8433179723502304</v>
      </c>
      <c r="CD170" s="39">
        <f t="shared" si="147"/>
        <v>4.2684771520033769</v>
      </c>
      <c r="CE170" s="39">
        <f t="shared" si="147"/>
        <v>2.0006912442396314</v>
      </c>
      <c r="CF170" s="39">
        <f t="shared" si="102"/>
        <v>0.10240655401945725</v>
      </c>
      <c r="CG170" s="39">
        <f t="shared" si="115"/>
        <v>0.16789999999999999</v>
      </c>
      <c r="CH170" s="39">
        <f t="shared" si="142"/>
        <v>3.0801030089455139</v>
      </c>
      <c r="CI170" s="39">
        <f t="shared" si="143"/>
        <v>0</v>
      </c>
      <c r="CJ170" s="39">
        <f t="shared" si="151"/>
        <v>0.37140271493212668</v>
      </c>
      <c r="CK170" s="39">
        <f t="shared" si="140"/>
        <v>4.2684771520033769</v>
      </c>
      <c r="CL170" s="39">
        <f t="shared" si="144"/>
        <v>0</v>
      </c>
      <c r="CM170" s="39">
        <f t="shared" si="103"/>
        <v>3.4230787499999997</v>
      </c>
      <c r="CN170" s="39">
        <f t="shared" si="150"/>
        <v>9.2386712749615985</v>
      </c>
      <c r="CO170" s="39">
        <f t="shared" si="141"/>
        <v>4.2684771520033769</v>
      </c>
      <c r="CP170" s="39">
        <f t="shared" si="116"/>
        <v>11.732883816595887</v>
      </c>
      <c r="CQ170" s="39">
        <f t="shared" si="145"/>
        <v>4.2717229789431581</v>
      </c>
      <c r="CR170" s="39">
        <v>3.4230787499999997</v>
      </c>
      <c r="CS170" s="39">
        <f t="shared" si="152"/>
        <v>4.2717229789431581</v>
      </c>
      <c r="CT170" s="6"/>
      <c r="CU170" s="39">
        <f t="shared" si="104"/>
        <v>1.1611681687579691</v>
      </c>
    </row>
    <row r="171" spans="1:99">
      <c r="A171" s="59">
        <v>1663</v>
      </c>
      <c r="B171" s="6"/>
      <c r="C171" s="30">
        <v>1518</v>
      </c>
      <c r="D171" s="30">
        <v>1049.3</v>
      </c>
      <c r="E171" s="30">
        <v>547.4</v>
      </c>
      <c r="F171" s="6"/>
      <c r="G171" s="30">
        <v>18.14</v>
      </c>
      <c r="H171" s="6"/>
      <c r="I171" s="30">
        <v>51.96</v>
      </c>
      <c r="J171" s="30">
        <v>92.83</v>
      </c>
      <c r="K171" s="6"/>
      <c r="L171" s="30">
        <v>80.099999999999994</v>
      </c>
      <c r="M171" s="6"/>
      <c r="N171" s="30">
        <v>426.6</v>
      </c>
      <c r="O171" s="30">
        <v>0.77</v>
      </c>
      <c r="P171" s="6"/>
      <c r="Q171" s="6"/>
      <c r="R171" s="30">
        <v>56.1</v>
      </c>
      <c r="S171" s="30">
        <v>1441</v>
      </c>
      <c r="T171" s="30">
        <v>26.7</v>
      </c>
      <c r="U171" s="6"/>
      <c r="V171" s="30">
        <v>1.06</v>
      </c>
      <c r="W171" s="6"/>
      <c r="X171" s="6"/>
      <c r="Y171" s="30">
        <v>70.09</v>
      </c>
      <c r="Z171" s="6"/>
      <c r="AA171" s="30">
        <v>40.049999999999997</v>
      </c>
      <c r="AB171" s="30">
        <v>143.1</v>
      </c>
      <c r="AC171" s="30">
        <v>749</v>
      </c>
      <c r="AD171" s="30">
        <v>55.39</v>
      </c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39">
        <f t="shared" si="119"/>
        <v>0.34976666666666667</v>
      </c>
      <c r="AP171" s="40"/>
      <c r="AQ171" s="39">
        <f t="shared" si="106"/>
        <v>0.50600000000000001</v>
      </c>
      <c r="AR171" s="39">
        <f t="shared" si="120"/>
        <v>0.36280000000000001</v>
      </c>
      <c r="AS171" s="39">
        <f t="shared" si="121"/>
        <v>0</v>
      </c>
      <c r="AT171" s="39">
        <f t="shared" si="122"/>
        <v>3.6556794596686251</v>
      </c>
      <c r="AU171" s="39">
        <f t="shared" si="123"/>
        <v>2.1389400921658988</v>
      </c>
      <c r="AV171" s="39">
        <f t="shared" si="124"/>
        <v>0.36244343891402714</v>
      </c>
      <c r="AW171" s="39">
        <f t="shared" si="125"/>
        <v>426.6</v>
      </c>
      <c r="AX171" s="39">
        <f t="shared" si="126"/>
        <v>1.7741935483870968</v>
      </c>
      <c r="AY171" s="39">
        <f t="shared" si="127"/>
        <v>0</v>
      </c>
      <c r="AZ171" s="39">
        <f t="shared" si="127"/>
        <v>0</v>
      </c>
      <c r="BA171" s="39">
        <f t="shared" si="127"/>
        <v>56.1</v>
      </c>
      <c r="BB171" s="39">
        <f t="shared" si="127"/>
        <v>1441</v>
      </c>
      <c r="BC171" s="39">
        <f t="shared" si="128"/>
        <v>53.4</v>
      </c>
      <c r="BD171" s="39">
        <f t="shared" si="129"/>
        <v>0</v>
      </c>
      <c r="BE171" s="39">
        <f t="shared" si="129"/>
        <v>2.4423963133640556</v>
      </c>
      <c r="BF171" s="39">
        <f t="shared" si="129"/>
        <v>0</v>
      </c>
      <c r="BG171" s="39">
        <f t="shared" si="130"/>
        <v>0</v>
      </c>
      <c r="BH171" s="39">
        <f t="shared" si="146"/>
        <v>5.9485407066052227</v>
      </c>
      <c r="BI171" s="39">
        <f t="shared" si="131"/>
        <v>0</v>
      </c>
      <c r="BJ171" s="39">
        <f t="shared" si="132"/>
        <v>2.7141501761995119</v>
      </c>
      <c r="BK171" s="39">
        <f t="shared" si="133"/>
        <v>0.1431</v>
      </c>
      <c r="BL171" s="39">
        <f t="shared" si="134"/>
        <v>0.24966666666666668</v>
      </c>
      <c r="BM171" s="39">
        <f t="shared" si="135"/>
        <v>8.5478395061728399E-2</v>
      </c>
      <c r="BN171" s="39">
        <f t="shared" si="135"/>
        <v>0</v>
      </c>
      <c r="BO171" s="39">
        <f t="shared" si="135"/>
        <v>0</v>
      </c>
      <c r="BP171" s="39">
        <f t="shared" si="135"/>
        <v>0</v>
      </c>
      <c r="BQ171" s="39">
        <f t="shared" si="136"/>
        <v>0</v>
      </c>
      <c r="BR171" s="39">
        <f t="shared" si="137"/>
        <v>0</v>
      </c>
      <c r="BS171" s="39">
        <f t="shared" si="138"/>
        <v>0</v>
      </c>
      <c r="BT171" s="39">
        <f t="shared" si="139"/>
        <v>0</v>
      </c>
      <c r="BU171" s="39">
        <f t="shared" si="139"/>
        <v>0</v>
      </c>
      <c r="BV171" s="40"/>
      <c r="BW171" s="39">
        <v>7.74</v>
      </c>
      <c r="BX171" s="39">
        <f t="shared" si="107"/>
        <v>0.50600000000000001</v>
      </c>
      <c r="BY171" s="39">
        <f t="shared" ref="BY171:BY234" si="153">1.244348*BX171+(0.011645+0.017128)*BW171+0.074702</f>
        <v>0.92704510800000006</v>
      </c>
      <c r="BZ171" s="39"/>
      <c r="CA171" s="39">
        <f t="shared" ref="CA171:CA234" si="154">BY171</f>
        <v>0.92704510800000006</v>
      </c>
      <c r="CB171" s="39">
        <f t="shared" si="113"/>
        <v>0.36280000000000001</v>
      </c>
      <c r="CC171" s="39">
        <f t="shared" si="148"/>
        <v>1.7741935483870968</v>
      </c>
      <c r="CD171" s="39">
        <f t="shared" si="147"/>
        <v>3.6556794596686251</v>
      </c>
      <c r="CE171" s="39">
        <f t="shared" si="147"/>
        <v>2.1389400921658988</v>
      </c>
      <c r="CF171" s="39">
        <f t="shared" ref="CF171:CF211" si="155">CC171/18</f>
        <v>9.8566308243727599E-2</v>
      </c>
      <c r="CG171" s="39">
        <f t="shared" si="115"/>
        <v>0.1431</v>
      </c>
      <c r="CH171" s="39">
        <f t="shared" si="142"/>
        <v>2.7141501761995119</v>
      </c>
      <c r="CI171" s="39">
        <f t="shared" si="143"/>
        <v>0</v>
      </c>
      <c r="CJ171" s="39">
        <f t="shared" si="151"/>
        <v>0.36244343891402714</v>
      </c>
      <c r="CK171" s="39">
        <f t="shared" si="140"/>
        <v>3.6556794596686251</v>
      </c>
      <c r="CL171" s="39">
        <f t="shared" si="144"/>
        <v>0</v>
      </c>
      <c r="CM171" s="39">
        <f t="shared" ref="CM171:CM209" si="156">CR171</f>
        <v>3.5348527499999998</v>
      </c>
      <c r="CN171" s="39">
        <f t="shared" si="150"/>
        <v>5.9485407066052227</v>
      </c>
      <c r="CO171" s="39">
        <f t="shared" si="141"/>
        <v>3.6556794596686251</v>
      </c>
      <c r="CP171" s="39">
        <f t="shared" si="116"/>
        <v>11.09964875493162</v>
      </c>
      <c r="CQ171" s="39">
        <f t="shared" si="145"/>
        <v>4.0411739676116412</v>
      </c>
      <c r="CR171" s="39">
        <v>3.5348527499999998</v>
      </c>
      <c r="CS171" s="39">
        <f t="shared" si="152"/>
        <v>4.0411739676116412</v>
      </c>
      <c r="CT171" s="6"/>
      <c r="CU171" s="39">
        <f t="shared" ref="CU171:CU234" si="157">(182*$CA171+$CB$4*$CB171+$CC$4*$CC171+$CD$4*$CD171+$CE$4*$CE171+$CF$4*$CF171+$CJ$4*$CJ171+$CK$4*$CK171+$CM$4*$CM171+$CN$4*$CN171+$CO$4*$CO171+5*$CS171)/414.8987</f>
        <v>0.98167309299869931</v>
      </c>
    </row>
    <row r="172" spans="1:99">
      <c r="A172" s="59">
        <v>1664</v>
      </c>
      <c r="B172" s="6"/>
      <c r="C172" s="30">
        <v>1055.9000000000001</v>
      </c>
      <c r="D172" s="30">
        <v>719</v>
      </c>
      <c r="E172" s="30">
        <v>372.9</v>
      </c>
      <c r="F172" s="6"/>
      <c r="G172" s="30">
        <v>16.88</v>
      </c>
      <c r="H172" s="6"/>
      <c r="I172" s="30">
        <v>48.97</v>
      </c>
      <c r="J172" s="30">
        <v>86.8</v>
      </c>
      <c r="K172" s="6"/>
      <c r="L172" s="30">
        <v>75.239999999999995</v>
      </c>
      <c r="M172" s="6"/>
      <c r="N172" s="30">
        <v>368.3</v>
      </c>
      <c r="O172" s="30">
        <v>0.72</v>
      </c>
      <c r="P172" s="6"/>
      <c r="Q172" s="30">
        <v>63.4</v>
      </c>
      <c r="R172" s="6"/>
      <c r="S172" s="30">
        <v>1181</v>
      </c>
      <c r="T172" s="30">
        <v>21.38</v>
      </c>
      <c r="U172" s="6"/>
      <c r="V172" s="30">
        <v>1.41</v>
      </c>
      <c r="W172" s="6"/>
      <c r="X172" s="6"/>
      <c r="Y172" s="30">
        <v>71.33</v>
      </c>
      <c r="Z172" s="6"/>
      <c r="AA172" s="30">
        <v>38.72</v>
      </c>
      <c r="AB172" s="30">
        <v>145.69999999999999</v>
      </c>
      <c r="AC172" s="30">
        <v>801</v>
      </c>
      <c r="AD172" s="30">
        <v>53.79</v>
      </c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39">
        <f t="shared" si="119"/>
        <v>0.23966666666666667</v>
      </c>
      <c r="AP172" s="40"/>
      <c r="AQ172" s="39">
        <f t="shared" si="106"/>
        <v>0.35196666666666671</v>
      </c>
      <c r="AR172" s="39">
        <f t="shared" si="120"/>
        <v>0.33759999999999996</v>
      </c>
      <c r="AS172" s="39">
        <f t="shared" si="121"/>
        <v>0</v>
      </c>
      <c r="AT172" s="39">
        <f t="shared" si="122"/>
        <v>3.4453160727477399</v>
      </c>
      <c r="AU172" s="39">
        <f t="shared" si="123"/>
        <v>2</v>
      </c>
      <c r="AV172" s="39">
        <f t="shared" si="124"/>
        <v>0.34045248868778277</v>
      </c>
      <c r="AW172" s="39">
        <f t="shared" si="125"/>
        <v>368.3</v>
      </c>
      <c r="AX172" s="39">
        <f t="shared" si="126"/>
        <v>1.6589861751152073</v>
      </c>
      <c r="AY172" s="39">
        <f t="shared" si="127"/>
        <v>0</v>
      </c>
      <c r="AZ172" s="39">
        <f t="shared" si="127"/>
        <v>63.4</v>
      </c>
      <c r="BA172" s="39">
        <f t="shared" si="127"/>
        <v>0</v>
      </c>
      <c r="BB172" s="39">
        <f t="shared" si="127"/>
        <v>1181</v>
      </c>
      <c r="BC172" s="39">
        <f t="shared" si="128"/>
        <v>42.76</v>
      </c>
      <c r="BD172" s="39">
        <f t="shared" si="129"/>
        <v>0</v>
      </c>
      <c r="BE172" s="39">
        <f t="shared" si="129"/>
        <v>3.2488479262672811</v>
      </c>
      <c r="BF172" s="39">
        <f t="shared" si="129"/>
        <v>0</v>
      </c>
      <c r="BG172" s="39">
        <f t="shared" si="130"/>
        <v>0</v>
      </c>
      <c r="BH172" s="39">
        <f t="shared" si="146"/>
        <v>8.1653225806451601</v>
      </c>
      <c r="BI172" s="39">
        <f t="shared" si="131"/>
        <v>0</v>
      </c>
      <c r="BJ172" s="39">
        <f t="shared" si="132"/>
        <v>2.6240173488750336</v>
      </c>
      <c r="BK172" s="39">
        <f t="shared" si="133"/>
        <v>0.1457</v>
      </c>
      <c r="BL172" s="39">
        <f t="shared" si="134"/>
        <v>0.26700000000000002</v>
      </c>
      <c r="BM172" s="39">
        <f t="shared" si="135"/>
        <v>8.3009259259259255E-2</v>
      </c>
      <c r="BN172" s="39">
        <f t="shared" si="135"/>
        <v>0</v>
      </c>
      <c r="BO172" s="39">
        <f t="shared" si="135"/>
        <v>0</v>
      </c>
      <c r="BP172" s="39">
        <f t="shared" si="135"/>
        <v>0</v>
      </c>
      <c r="BQ172" s="39">
        <f t="shared" si="136"/>
        <v>0</v>
      </c>
      <c r="BR172" s="39">
        <f t="shared" si="137"/>
        <v>0</v>
      </c>
      <c r="BS172" s="39">
        <f t="shared" si="138"/>
        <v>0</v>
      </c>
      <c r="BT172" s="39">
        <f t="shared" si="139"/>
        <v>0</v>
      </c>
      <c r="BU172" s="39">
        <f t="shared" si="139"/>
        <v>0</v>
      </c>
      <c r="BV172" s="40"/>
      <c r="BW172" s="39">
        <v>7.66</v>
      </c>
      <c r="BX172" s="39">
        <f t="shared" si="107"/>
        <v>0.35196666666666671</v>
      </c>
      <c r="BY172" s="39">
        <f t="shared" si="153"/>
        <v>0.73307219773333343</v>
      </c>
      <c r="BZ172" s="39"/>
      <c r="CA172" s="39">
        <f t="shared" si="154"/>
        <v>0.73307219773333343</v>
      </c>
      <c r="CB172" s="39">
        <f t="shared" si="113"/>
        <v>0.33759999999999996</v>
      </c>
      <c r="CC172" s="39">
        <f t="shared" si="148"/>
        <v>1.6589861751152073</v>
      </c>
      <c r="CD172" s="39">
        <f t="shared" si="147"/>
        <v>3.4453160727477399</v>
      </c>
      <c r="CE172" s="39">
        <f t="shared" si="147"/>
        <v>2</v>
      </c>
      <c r="CF172" s="39">
        <f t="shared" si="155"/>
        <v>9.216589861751151E-2</v>
      </c>
      <c r="CG172" s="39">
        <f t="shared" si="115"/>
        <v>0.1457</v>
      </c>
      <c r="CH172" s="39">
        <f t="shared" si="142"/>
        <v>2.6240173488750336</v>
      </c>
      <c r="CI172" s="39">
        <f t="shared" si="143"/>
        <v>0</v>
      </c>
      <c r="CJ172" s="39">
        <f t="shared" si="151"/>
        <v>0.34045248868778277</v>
      </c>
      <c r="CK172" s="39">
        <f t="shared" si="140"/>
        <v>3.4453160727477399</v>
      </c>
      <c r="CL172" s="39">
        <f t="shared" si="144"/>
        <v>0</v>
      </c>
      <c r="CM172" s="39">
        <f t="shared" si="156"/>
        <v>3.6605984999999994</v>
      </c>
      <c r="CN172" s="39">
        <f t="shared" si="150"/>
        <v>8.1653225806451601</v>
      </c>
      <c r="CO172" s="39">
        <f t="shared" si="141"/>
        <v>3.4453160727477399</v>
      </c>
      <c r="CP172" s="39">
        <f t="shared" si="116"/>
        <v>10.779023407253506</v>
      </c>
      <c r="CQ172" s="39">
        <f t="shared" si="145"/>
        <v>3.9244402909880871</v>
      </c>
      <c r="CR172" s="39">
        <v>3.6605984999999994</v>
      </c>
      <c r="CS172" s="39">
        <f t="shared" si="152"/>
        <v>3.9244402909880871</v>
      </c>
      <c r="CT172" s="6"/>
      <c r="CU172" s="39">
        <f t="shared" si="157"/>
        <v>0.88274386020236628</v>
      </c>
    </row>
    <row r="173" spans="1:99">
      <c r="A173" s="59">
        <v>1665</v>
      </c>
      <c r="B173" s="6"/>
      <c r="C173" s="30">
        <v>830</v>
      </c>
      <c r="D173" s="30">
        <v>561.6</v>
      </c>
      <c r="E173" s="30">
        <v>376.1</v>
      </c>
      <c r="F173" s="6"/>
      <c r="G173" s="30">
        <v>15.6</v>
      </c>
      <c r="H173" s="6"/>
      <c r="I173" s="30">
        <v>48.75</v>
      </c>
      <c r="J173" s="30">
        <v>78.62</v>
      </c>
      <c r="K173" s="6"/>
      <c r="L173" s="30">
        <v>74.099999999999994</v>
      </c>
      <c r="M173" s="6"/>
      <c r="N173" s="30">
        <v>468</v>
      </c>
      <c r="O173" s="30">
        <v>0.61</v>
      </c>
      <c r="P173" s="6"/>
      <c r="Q173" s="6"/>
      <c r="R173" s="30">
        <v>76.400000000000006</v>
      </c>
      <c r="S173" s="30">
        <v>824</v>
      </c>
      <c r="T173" s="6"/>
      <c r="U173" s="6"/>
      <c r="V173" s="30">
        <v>1.05</v>
      </c>
      <c r="W173" s="6"/>
      <c r="X173" s="6"/>
      <c r="Y173" s="30">
        <v>68.25</v>
      </c>
      <c r="Z173" s="6"/>
      <c r="AA173" s="30">
        <v>44.2</v>
      </c>
      <c r="AB173" s="30">
        <v>143.5</v>
      </c>
      <c r="AC173" s="30">
        <v>679</v>
      </c>
      <c r="AD173" s="30">
        <v>57.62</v>
      </c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39">
        <f t="shared" si="119"/>
        <v>0.18720000000000001</v>
      </c>
      <c r="AP173" s="40"/>
      <c r="AQ173" s="39">
        <f t="shared" si="106"/>
        <v>0.27666666666666667</v>
      </c>
      <c r="AR173" s="39">
        <f t="shared" si="120"/>
        <v>0.312</v>
      </c>
      <c r="AS173" s="39">
        <f t="shared" si="121"/>
        <v>0</v>
      </c>
      <c r="AT173" s="39">
        <f t="shared" si="122"/>
        <v>3.429837830231822</v>
      </c>
      <c r="AU173" s="39">
        <f t="shared" si="123"/>
        <v>1.8115207373271891</v>
      </c>
      <c r="AV173" s="39">
        <f t="shared" si="124"/>
        <v>0.3352941176470588</v>
      </c>
      <c r="AW173" s="39">
        <f t="shared" si="125"/>
        <v>468</v>
      </c>
      <c r="AX173" s="39">
        <f t="shared" si="126"/>
        <v>1.4055299539170507</v>
      </c>
      <c r="AY173" s="39">
        <f t="shared" si="127"/>
        <v>0</v>
      </c>
      <c r="AZ173" s="39">
        <f t="shared" si="127"/>
        <v>0</v>
      </c>
      <c r="BA173" s="39">
        <f t="shared" si="127"/>
        <v>76.400000000000006</v>
      </c>
      <c r="BB173" s="39">
        <f t="shared" si="127"/>
        <v>824</v>
      </c>
      <c r="BC173" s="39">
        <f t="shared" si="128"/>
        <v>0</v>
      </c>
      <c r="BD173" s="39">
        <f t="shared" si="129"/>
        <v>0</v>
      </c>
      <c r="BE173" s="39">
        <f t="shared" si="129"/>
        <v>2.4193548387096775</v>
      </c>
      <c r="BF173" s="39">
        <f t="shared" si="129"/>
        <v>0</v>
      </c>
      <c r="BG173" s="39">
        <f t="shared" si="130"/>
        <v>0</v>
      </c>
      <c r="BH173" s="39">
        <f t="shared" si="146"/>
        <v>6.9988479262672811</v>
      </c>
      <c r="BI173" s="39">
        <f t="shared" si="131"/>
        <v>0</v>
      </c>
      <c r="BJ173" s="39">
        <f t="shared" si="132"/>
        <v>2.9953917050691246</v>
      </c>
      <c r="BK173" s="39">
        <f t="shared" si="133"/>
        <v>0.14349999999999999</v>
      </c>
      <c r="BL173" s="39">
        <f t="shared" si="134"/>
        <v>0.22633333333333333</v>
      </c>
      <c r="BM173" s="39">
        <f t="shared" si="135"/>
        <v>8.8919753086419751E-2</v>
      </c>
      <c r="BN173" s="39">
        <f t="shared" si="135"/>
        <v>0</v>
      </c>
      <c r="BO173" s="39">
        <f t="shared" si="135"/>
        <v>0</v>
      </c>
      <c r="BP173" s="39">
        <f t="shared" si="135"/>
        <v>0</v>
      </c>
      <c r="BQ173" s="39">
        <f t="shared" si="136"/>
        <v>0</v>
      </c>
      <c r="BR173" s="39">
        <f t="shared" si="137"/>
        <v>0</v>
      </c>
      <c r="BS173" s="39">
        <f t="shared" si="138"/>
        <v>0</v>
      </c>
      <c r="BT173" s="39">
        <f t="shared" si="139"/>
        <v>0</v>
      </c>
      <c r="BU173" s="39">
        <f t="shared" si="139"/>
        <v>0</v>
      </c>
      <c r="BV173" s="40"/>
      <c r="BW173" s="39">
        <v>7.8</v>
      </c>
      <c r="BX173" s="39">
        <f t="shared" si="107"/>
        <v>0.27666666666666667</v>
      </c>
      <c r="BY173" s="39">
        <f t="shared" si="153"/>
        <v>0.64340101333333344</v>
      </c>
      <c r="BZ173" s="39"/>
      <c r="CA173" s="39">
        <f t="shared" si="154"/>
        <v>0.64340101333333344</v>
      </c>
      <c r="CB173" s="39">
        <f t="shared" si="113"/>
        <v>0.312</v>
      </c>
      <c r="CC173" s="39">
        <f t="shared" si="148"/>
        <v>1.4055299539170507</v>
      </c>
      <c r="CD173" s="39">
        <f t="shared" si="147"/>
        <v>3.429837830231822</v>
      </c>
      <c r="CE173" s="39">
        <f t="shared" si="147"/>
        <v>1.8115207373271891</v>
      </c>
      <c r="CF173" s="39">
        <f t="shared" si="155"/>
        <v>7.8084997439836157E-2</v>
      </c>
      <c r="CG173" s="39">
        <f t="shared" si="115"/>
        <v>0.14349999999999999</v>
      </c>
      <c r="CH173" s="39">
        <f t="shared" si="142"/>
        <v>2.9953917050691246</v>
      </c>
      <c r="CI173" s="39">
        <f t="shared" si="143"/>
        <v>0</v>
      </c>
      <c r="CJ173" s="39">
        <f t="shared" si="151"/>
        <v>0.3352941176470588</v>
      </c>
      <c r="CK173" s="39">
        <f t="shared" si="140"/>
        <v>3.429837830231822</v>
      </c>
      <c r="CL173" s="39">
        <f t="shared" si="144"/>
        <v>0</v>
      </c>
      <c r="CM173" s="39">
        <f t="shared" si="156"/>
        <v>3.6605984999999994</v>
      </c>
      <c r="CN173" s="39">
        <f t="shared" si="150"/>
        <v>6.9988479262672811</v>
      </c>
      <c r="CO173" s="39">
        <f t="shared" si="141"/>
        <v>3.429837830231822</v>
      </c>
      <c r="CP173" s="39">
        <f t="shared" si="116"/>
        <v>11.546520333257986</v>
      </c>
      <c r="CQ173" s="39">
        <f t="shared" si="145"/>
        <v>4.2038715294057178</v>
      </c>
      <c r="CR173" s="39">
        <v>3.6605984999999994</v>
      </c>
      <c r="CS173" s="39">
        <f t="shared" si="152"/>
        <v>4.2038715294057178</v>
      </c>
      <c r="CT173" s="6"/>
      <c r="CU173" s="39">
        <f t="shared" si="157"/>
        <v>0.8135968816749295</v>
      </c>
    </row>
    <row r="174" spans="1:99">
      <c r="A174" s="59">
        <v>1666</v>
      </c>
      <c r="B174" s="6"/>
      <c r="C174" s="30">
        <v>696.1</v>
      </c>
      <c r="D174" s="6"/>
      <c r="E174" s="30">
        <v>417.2</v>
      </c>
      <c r="F174" s="6"/>
      <c r="G174" s="30">
        <v>19.27</v>
      </c>
      <c r="H174" s="6"/>
      <c r="I174" s="30">
        <v>49.62</v>
      </c>
      <c r="J174" s="30">
        <v>84.96</v>
      </c>
      <c r="K174" s="6"/>
      <c r="L174" s="30">
        <v>73.239999999999995</v>
      </c>
      <c r="M174" s="6"/>
      <c r="N174" s="30">
        <v>405.8</v>
      </c>
      <c r="O174" s="30">
        <v>0.74</v>
      </c>
      <c r="P174" s="6"/>
      <c r="Q174" s="6"/>
      <c r="R174" s="6"/>
      <c r="S174" s="30">
        <v>977</v>
      </c>
      <c r="T174" s="30">
        <v>13.62</v>
      </c>
      <c r="U174" s="6"/>
      <c r="V174" s="6"/>
      <c r="W174" s="6"/>
      <c r="X174" s="6"/>
      <c r="Y174" s="30">
        <v>61.68</v>
      </c>
      <c r="Z174" s="6"/>
      <c r="AA174" s="30">
        <v>46.26</v>
      </c>
      <c r="AB174" s="30">
        <v>187</v>
      </c>
      <c r="AC174" s="30">
        <v>881</v>
      </c>
      <c r="AD174" s="30">
        <v>49.26</v>
      </c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39">
        <f t="shared" si="119"/>
        <v>0</v>
      </c>
      <c r="AP174" s="40"/>
      <c r="AQ174" s="39">
        <f t="shared" si="106"/>
        <v>0.23203333333333334</v>
      </c>
      <c r="AR174" s="39">
        <f t="shared" si="120"/>
        <v>0.38539999999999996</v>
      </c>
      <c r="AS174" s="39">
        <f t="shared" si="121"/>
        <v>0</v>
      </c>
      <c r="AT174" s="39">
        <f t="shared" si="122"/>
        <v>3.4910472438174973</v>
      </c>
      <c r="AU174" s="39">
        <f t="shared" si="123"/>
        <v>1.9576036866359445</v>
      </c>
      <c r="AV174" s="39">
        <f t="shared" si="124"/>
        <v>0.3314027149321267</v>
      </c>
      <c r="AW174" s="39">
        <f t="shared" si="125"/>
        <v>405.8</v>
      </c>
      <c r="AX174" s="39">
        <f t="shared" si="126"/>
        <v>1.7050691244239631</v>
      </c>
      <c r="AY174" s="39">
        <f t="shared" si="127"/>
        <v>0</v>
      </c>
      <c r="AZ174" s="39">
        <f t="shared" si="127"/>
        <v>0</v>
      </c>
      <c r="BA174" s="39">
        <f t="shared" si="127"/>
        <v>0</v>
      </c>
      <c r="BB174" s="39">
        <f t="shared" si="127"/>
        <v>977</v>
      </c>
      <c r="BC174" s="39">
        <f t="shared" si="128"/>
        <v>27.24</v>
      </c>
      <c r="BD174" s="39">
        <f t="shared" si="129"/>
        <v>0</v>
      </c>
      <c r="BE174" s="39">
        <f t="shared" si="129"/>
        <v>0</v>
      </c>
      <c r="BF174" s="39">
        <f t="shared" si="129"/>
        <v>0</v>
      </c>
      <c r="BG174" s="39">
        <f t="shared" si="130"/>
        <v>0</v>
      </c>
      <c r="BH174" s="39">
        <f t="shared" si="146"/>
        <v>7.7764976958525347</v>
      </c>
      <c r="BI174" s="39">
        <f t="shared" si="131"/>
        <v>0</v>
      </c>
      <c r="BJ174" s="39">
        <f t="shared" si="132"/>
        <v>3.1349959338574136</v>
      </c>
      <c r="BK174" s="39">
        <f t="shared" si="133"/>
        <v>0.187</v>
      </c>
      <c r="BL174" s="39">
        <f t="shared" si="134"/>
        <v>0.29366666666666669</v>
      </c>
      <c r="BM174" s="39">
        <f t="shared" si="135"/>
        <v>7.6018518518518513E-2</v>
      </c>
      <c r="BN174" s="39">
        <f t="shared" si="135"/>
        <v>0</v>
      </c>
      <c r="BO174" s="39">
        <f t="shared" si="135"/>
        <v>0</v>
      </c>
      <c r="BP174" s="39">
        <f t="shared" si="135"/>
        <v>0</v>
      </c>
      <c r="BQ174" s="39">
        <f t="shared" si="136"/>
        <v>0</v>
      </c>
      <c r="BR174" s="39">
        <f t="shared" si="137"/>
        <v>0</v>
      </c>
      <c r="BS174" s="39">
        <f t="shared" si="138"/>
        <v>0</v>
      </c>
      <c r="BT174" s="39">
        <f t="shared" si="139"/>
        <v>0</v>
      </c>
      <c r="BU174" s="39">
        <f t="shared" si="139"/>
        <v>0</v>
      </c>
      <c r="BV174" s="40"/>
      <c r="BW174" s="39">
        <v>7.49</v>
      </c>
      <c r="BX174" s="39">
        <f t="shared" si="107"/>
        <v>0.23203333333333334</v>
      </c>
      <c r="BY174" s="39">
        <f t="shared" si="153"/>
        <v>0.57894198426666676</v>
      </c>
      <c r="BZ174" s="39"/>
      <c r="CA174" s="39">
        <f t="shared" si="154"/>
        <v>0.57894198426666676</v>
      </c>
      <c r="CB174" s="39">
        <f t="shared" si="113"/>
        <v>0.38539999999999996</v>
      </c>
      <c r="CC174" s="39">
        <f t="shared" si="148"/>
        <v>1.7050691244239631</v>
      </c>
      <c r="CD174" s="39">
        <f t="shared" si="147"/>
        <v>3.4910472438174973</v>
      </c>
      <c r="CE174" s="39">
        <f t="shared" si="147"/>
        <v>1.9576036866359445</v>
      </c>
      <c r="CF174" s="39">
        <f t="shared" si="155"/>
        <v>9.4726062467997946E-2</v>
      </c>
      <c r="CG174" s="39">
        <f t="shared" si="115"/>
        <v>0.187</v>
      </c>
      <c r="CH174" s="39">
        <f t="shared" si="142"/>
        <v>3.1349959338574136</v>
      </c>
      <c r="CI174" s="39">
        <f t="shared" si="143"/>
        <v>0</v>
      </c>
      <c r="CJ174" s="39">
        <f t="shared" si="151"/>
        <v>0.3314027149321267</v>
      </c>
      <c r="CK174" s="39">
        <f t="shared" si="140"/>
        <v>3.4910472438174973</v>
      </c>
      <c r="CL174" s="39">
        <f t="shared" si="144"/>
        <v>0</v>
      </c>
      <c r="CM174" s="39">
        <f t="shared" si="156"/>
        <v>3.6605984999999994</v>
      </c>
      <c r="CN174" s="39">
        <f t="shared" si="150"/>
        <v>7.7764976958525347</v>
      </c>
      <c r="CO174" s="39">
        <f t="shared" si="141"/>
        <v>3.4910472438174973</v>
      </c>
      <c r="CP174" s="39">
        <f t="shared" si="116"/>
        <v>9.8712528916398554</v>
      </c>
      <c r="CQ174" s="39">
        <f t="shared" si="145"/>
        <v>3.5939380690476517</v>
      </c>
      <c r="CR174" s="39">
        <v>3.6605984999999994</v>
      </c>
      <c r="CS174" s="39">
        <f t="shared" si="152"/>
        <v>3.5939380690476517</v>
      </c>
      <c r="CT174" s="6"/>
      <c r="CU174" s="39">
        <f t="shared" si="157"/>
        <v>0.81455809598391848</v>
      </c>
    </row>
    <row r="175" spans="1:99">
      <c r="A175" s="59">
        <v>1667</v>
      </c>
      <c r="B175" s="6"/>
      <c r="C175" s="30">
        <v>731.1</v>
      </c>
      <c r="D175" s="30">
        <v>723.9</v>
      </c>
      <c r="E175" s="30">
        <v>351</v>
      </c>
      <c r="F175" s="6"/>
      <c r="G175" s="30">
        <v>16.14</v>
      </c>
      <c r="H175" s="6"/>
      <c r="I175" s="30">
        <v>40.53</v>
      </c>
      <c r="J175" s="30">
        <v>81.84</v>
      </c>
      <c r="K175" s="6"/>
      <c r="L175" s="30">
        <v>72.39</v>
      </c>
      <c r="M175" s="6"/>
      <c r="N175" s="30">
        <v>351.5</v>
      </c>
      <c r="O175" s="30">
        <v>0.7</v>
      </c>
      <c r="P175" s="6"/>
      <c r="Q175" s="6"/>
      <c r="R175" s="30">
        <v>53.3</v>
      </c>
      <c r="S175" s="30">
        <v>991</v>
      </c>
      <c r="T175" s="30">
        <v>22.86</v>
      </c>
      <c r="U175" s="6"/>
      <c r="V175" s="6"/>
      <c r="W175" s="6"/>
      <c r="X175" s="6"/>
      <c r="Y175" s="30">
        <v>60.11</v>
      </c>
      <c r="Z175" s="6"/>
      <c r="AA175" s="30">
        <v>48.26</v>
      </c>
      <c r="AB175" s="6"/>
      <c r="AC175" s="30">
        <v>803</v>
      </c>
      <c r="AD175" s="30">
        <v>48.88</v>
      </c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39">
        <f t="shared" si="119"/>
        <v>0.24129999999999999</v>
      </c>
      <c r="AP175" s="40"/>
      <c r="AQ175" s="39">
        <f t="shared" si="106"/>
        <v>0.2437</v>
      </c>
      <c r="AR175" s="39">
        <f t="shared" si="120"/>
        <v>0.32280000000000003</v>
      </c>
      <c r="AS175" s="39">
        <f t="shared" si="121"/>
        <v>0</v>
      </c>
      <c r="AT175" s="39">
        <f t="shared" si="122"/>
        <v>2.8515144053188872</v>
      </c>
      <c r="AU175" s="39">
        <f t="shared" si="123"/>
        <v>1.8857142857142859</v>
      </c>
      <c r="AV175" s="39">
        <f t="shared" si="124"/>
        <v>0.32755656108597286</v>
      </c>
      <c r="AW175" s="39">
        <f t="shared" si="125"/>
        <v>351.5</v>
      </c>
      <c r="AX175" s="39">
        <f t="shared" si="126"/>
        <v>1.6129032258064515</v>
      </c>
      <c r="AY175" s="39">
        <f t="shared" si="127"/>
        <v>0</v>
      </c>
      <c r="AZ175" s="39">
        <f t="shared" si="127"/>
        <v>0</v>
      </c>
      <c r="BA175" s="39">
        <f t="shared" si="127"/>
        <v>53.3</v>
      </c>
      <c r="BB175" s="39">
        <f t="shared" si="127"/>
        <v>991</v>
      </c>
      <c r="BC175" s="39">
        <f t="shared" si="128"/>
        <v>45.72</v>
      </c>
      <c r="BD175" s="39">
        <f t="shared" si="129"/>
        <v>0</v>
      </c>
      <c r="BE175" s="39">
        <f t="shared" si="129"/>
        <v>0</v>
      </c>
      <c r="BF175" s="39">
        <f t="shared" si="129"/>
        <v>0</v>
      </c>
      <c r="BG175" s="39">
        <f t="shared" si="130"/>
        <v>0</v>
      </c>
      <c r="BH175" s="39">
        <f t="shared" si="146"/>
        <v>7.3876728110599075</v>
      </c>
      <c r="BI175" s="39">
        <f t="shared" si="131"/>
        <v>0</v>
      </c>
      <c r="BJ175" s="39">
        <f t="shared" si="132"/>
        <v>3.2705340200596367</v>
      </c>
      <c r="BK175" s="39">
        <f t="shared" si="133"/>
        <v>0</v>
      </c>
      <c r="BL175" s="39">
        <f t="shared" si="134"/>
        <v>0.26766666666666666</v>
      </c>
      <c r="BM175" s="39">
        <f t="shared" si="135"/>
        <v>7.543209876543211E-2</v>
      </c>
      <c r="BN175" s="39">
        <f t="shared" si="135"/>
        <v>0</v>
      </c>
      <c r="BO175" s="39">
        <f t="shared" si="135"/>
        <v>0</v>
      </c>
      <c r="BP175" s="39">
        <f t="shared" si="135"/>
        <v>0</v>
      </c>
      <c r="BQ175" s="39">
        <f t="shared" si="136"/>
        <v>0</v>
      </c>
      <c r="BR175" s="39">
        <f t="shared" si="137"/>
        <v>0</v>
      </c>
      <c r="BS175" s="39">
        <f t="shared" si="138"/>
        <v>0</v>
      </c>
      <c r="BT175" s="39">
        <f t="shared" si="139"/>
        <v>0</v>
      </c>
      <c r="BU175" s="39">
        <f t="shared" si="139"/>
        <v>0</v>
      </c>
      <c r="BV175" s="40"/>
      <c r="BW175" s="39">
        <v>7.43</v>
      </c>
      <c r="BX175" s="39">
        <f t="shared" si="107"/>
        <v>0.2437</v>
      </c>
      <c r="BY175" s="39">
        <f t="shared" si="153"/>
        <v>0.59173299760000009</v>
      </c>
      <c r="BZ175" s="39"/>
      <c r="CA175" s="39">
        <f t="shared" si="154"/>
        <v>0.59173299760000009</v>
      </c>
      <c r="CB175" s="39">
        <f t="shared" si="113"/>
        <v>0.32280000000000003</v>
      </c>
      <c r="CC175" s="39">
        <f t="shared" si="148"/>
        <v>1.6129032258064515</v>
      </c>
      <c r="CD175" s="39">
        <f t="shared" si="147"/>
        <v>2.8515144053188872</v>
      </c>
      <c r="CE175" s="39">
        <f t="shared" si="147"/>
        <v>1.8857142857142859</v>
      </c>
      <c r="CF175" s="39">
        <f t="shared" si="155"/>
        <v>8.9605734767025089E-2</v>
      </c>
      <c r="CG175" s="39">
        <v>0.18</v>
      </c>
      <c r="CH175" s="39">
        <f t="shared" si="142"/>
        <v>3.2705340200596367</v>
      </c>
      <c r="CI175" s="39">
        <f t="shared" si="143"/>
        <v>0</v>
      </c>
      <c r="CJ175" s="39">
        <f t="shared" si="151"/>
        <v>0.32755656108597286</v>
      </c>
      <c r="CK175" s="39">
        <f t="shared" si="140"/>
        <v>2.8515144053188872</v>
      </c>
      <c r="CL175" s="39">
        <f t="shared" si="144"/>
        <v>0</v>
      </c>
      <c r="CM175" s="39">
        <f t="shared" si="156"/>
        <v>3.6605984999999994</v>
      </c>
      <c r="CN175" s="39">
        <f t="shared" si="150"/>
        <v>7.3876728110599075</v>
      </c>
      <c r="CO175" s="39">
        <f t="shared" si="141"/>
        <v>2.8515144053188872</v>
      </c>
      <c r="CP175" s="39">
        <f t="shared" si="116"/>
        <v>9.7951043715663051</v>
      </c>
      <c r="CQ175" s="39">
        <f t="shared" si="145"/>
        <v>3.5662138208495584</v>
      </c>
      <c r="CR175" s="39">
        <v>3.6605984999999994</v>
      </c>
      <c r="CS175" s="39">
        <f t="shared" si="152"/>
        <v>3.5662138208495584</v>
      </c>
      <c r="CT175" s="6"/>
      <c r="CU175" s="39">
        <f t="shared" si="157"/>
        <v>0.78451621268934901</v>
      </c>
    </row>
    <row r="176" spans="1:99">
      <c r="A176" s="59">
        <v>1668</v>
      </c>
      <c r="B176" s="6"/>
      <c r="C176" s="30">
        <v>433.3</v>
      </c>
      <c r="D176" s="30">
        <v>548.4</v>
      </c>
      <c r="E176" s="30">
        <v>330.3</v>
      </c>
      <c r="F176" s="6"/>
      <c r="G176" s="30">
        <v>12.46</v>
      </c>
      <c r="H176" s="6"/>
      <c r="I176" s="30">
        <v>36.35</v>
      </c>
      <c r="J176" s="30">
        <v>63.33</v>
      </c>
      <c r="K176" s="30">
        <v>0.67</v>
      </c>
      <c r="L176" s="30">
        <v>72.790000000000006</v>
      </c>
      <c r="M176" s="6"/>
      <c r="N176" s="30">
        <v>441.3</v>
      </c>
      <c r="O176" s="30">
        <v>0.61</v>
      </c>
      <c r="P176" s="6"/>
      <c r="Q176" s="6"/>
      <c r="R176" s="6"/>
      <c r="S176" s="30">
        <v>655</v>
      </c>
      <c r="T176" s="30">
        <v>28.86</v>
      </c>
      <c r="U176" s="6"/>
      <c r="V176" s="30">
        <v>0.88</v>
      </c>
      <c r="W176" s="6"/>
      <c r="X176" s="6"/>
      <c r="Y176" s="30">
        <v>52.92</v>
      </c>
      <c r="Z176" s="6"/>
      <c r="AA176" s="30">
        <v>41.73</v>
      </c>
      <c r="AB176" s="30">
        <v>171.1</v>
      </c>
      <c r="AC176" s="30">
        <v>606</v>
      </c>
      <c r="AD176" s="30">
        <v>47.33</v>
      </c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39">
        <f t="shared" si="119"/>
        <v>0.18279999999999999</v>
      </c>
      <c r="AP176" s="40"/>
      <c r="AQ176" s="39">
        <f t="shared" si="106"/>
        <v>0.14443333333333333</v>
      </c>
      <c r="AR176" s="39">
        <f t="shared" si="120"/>
        <v>0.2492</v>
      </c>
      <c r="AS176" s="39">
        <f t="shared" si="121"/>
        <v>0</v>
      </c>
      <c r="AT176" s="39">
        <f t="shared" si="122"/>
        <v>2.5574277975164459</v>
      </c>
      <c r="AU176" s="39">
        <f t="shared" si="123"/>
        <v>1.4592165898617511</v>
      </c>
      <c r="AV176" s="39">
        <f t="shared" si="124"/>
        <v>0.32936651583710408</v>
      </c>
      <c r="AW176" s="39">
        <f t="shared" si="125"/>
        <v>441.3</v>
      </c>
      <c r="AX176" s="39">
        <f t="shared" si="126"/>
        <v>1.4055299539170507</v>
      </c>
      <c r="AY176" s="39">
        <f t="shared" si="127"/>
        <v>0</v>
      </c>
      <c r="AZ176" s="39">
        <f t="shared" si="127"/>
        <v>0</v>
      </c>
      <c r="BA176" s="39">
        <f t="shared" si="127"/>
        <v>0</v>
      </c>
      <c r="BB176" s="39">
        <f t="shared" si="127"/>
        <v>655</v>
      </c>
      <c r="BC176" s="39">
        <f t="shared" si="128"/>
        <v>57.72</v>
      </c>
      <c r="BD176" s="39">
        <f t="shared" si="129"/>
        <v>0</v>
      </c>
      <c r="BE176" s="39">
        <f t="shared" si="129"/>
        <v>2.0276497695852536</v>
      </c>
      <c r="BF176" s="39">
        <f t="shared" si="129"/>
        <v>0</v>
      </c>
      <c r="BG176" s="39">
        <f t="shared" si="130"/>
        <v>0</v>
      </c>
      <c r="BH176" s="39">
        <f t="shared" si="146"/>
        <v>7.5585637480798775</v>
      </c>
      <c r="BI176" s="39">
        <f t="shared" si="131"/>
        <v>0</v>
      </c>
      <c r="BJ176" s="39">
        <f t="shared" si="132"/>
        <v>2.828002168609379</v>
      </c>
      <c r="BK176" s="39">
        <f t="shared" si="133"/>
        <v>0.1711</v>
      </c>
      <c r="BL176" s="39">
        <f t="shared" si="134"/>
        <v>0.20200000000000001</v>
      </c>
      <c r="BM176" s="39">
        <f t="shared" si="135"/>
        <v>7.3040123456790118E-2</v>
      </c>
      <c r="BN176" s="39">
        <f t="shared" si="135"/>
        <v>0</v>
      </c>
      <c r="BO176" s="39">
        <f t="shared" si="135"/>
        <v>0</v>
      </c>
      <c r="BP176" s="39">
        <f t="shared" si="135"/>
        <v>0</v>
      </c>
      <c r="BQ176" s="39">
        <f t="shared" si="136"/>
        <v>0</v>
      </c>
      <c r="BR176" s="39">
        <f t="shared" si="137"/>
        <v>0</v>
      </c>
      <c r="BS176" s="39">
        <f t="shared" si="138"/>
        <v>0</v>
      </c>
      <c r="BT176" s="39">
        <f t="shared" si="139"/>
        <v>0</v>
      </c>
      <c r="BU176" s="39">
        <f t="shared" si="139"/>
        <v>0</v>
      </c>
      <c r="BV176" s="40"/>
      <c r="BW176" s="39">
        <v>7.59</v>
      </c>
      <c r="BX176" s="39">
        <f t="shared" si="107"/>
        <v>0.14443333333333333</v>
      </c>
      <c r="BY176" s="39">
        <f t="shared" si="153"/>
        <v>0.47281439946666665</v>
      </c>
      <c r="BZ176" s="39"/>
      <c r="CA176" s="39">
        <f t="shared" si="154"/>
        <v>0.47281439946666665</v>
      </c>
      <c r="CB176" s="39">
        <f t="shared" si="113"/>
        <v>0.2492</v>
      </c>
      <c r="CC176" s="39">
        <f t="shared" si="148"/>
        <v>1.4055299539170507</v>
      </c>
      <c r="CD176" s="39">
        <f t="shared" si="147"/>
        <v>2.5574277975164459</v>
      </c>
      <c r="CE176" s="39">
        <f t="shared" si="147"/>
        <v>1.4592165898617511</v>
      </c>
      <c r="CF176" s="39">
        <f t="shared" si="155"/>
        <v>7.8084997439836157E-2</v>
      </c>
      <c r="CG176" s="39">
        <f>BK176</f>
        <v>0.1711</v>
      </c>
      <c r="CH176" s="39">
        <f t="shared" si="142"/>
        <v>2.828002168609379</v>
      </c>
      <c r="CI176" s="39">
        <f t="shared" si="143"/>
        <v>0</v>
      </c>
      <c r="CJ176" s="39">
        <f t="shared" si="151"/>
        <v>0.32936651583710408</v>
      </c>
      <c r="CK176" s="39">
        <f t="shared" si="140"/>
        <v>2.5574277975164459</v>
      </c>
      <c r="CL176" s="39">
        <f t="shared" si="144"/>
        <v>0</v>
      </c>
      <c r="CM176" s="39">
        <f t="shared" si="156"/>
        <v>3.6605984999999994</v>
      </c>
      <c r="CN176" s="39">
        <f t="shared" si="150"/>
        <v>7.5585637480798775</v>
      </c>
      <c r="CO176" s="39">
        <f t="shared" si="141"/>
        <v>2.5574277975164459</v>
      </c>
      <c r="CP176" s="39">
        <f t="shared" si="116"/>
        <v>9.4844985660031309</v>
      </c>
      <c r="CQ176" s="39">
        <f t="shared" si="145"/>
        <v>3.45312807162049</v>
      </c>
      <c r="CR176" s="39">
        <v>3.6605984999999994</v>
      </c>
      <c r="CS176" s="39">
        <f t="shared" si="152"/>
        <v>3.45312807162049</v>
      </c>
      <c r="CT176" s="6"/>
      <c r="CU176" s="39">
        <f t="shared" si="157"/>
        <v>0.69647265517718759</v>
      </c>
    </row>
    <row r="177" spans="1:99">
      <c r="A177" s="59">
        <v>1669</v>
      </c>
      <c r="B177" s="6"/>
      <c r="C177" s="30">
        <v>518.9</v>
      </c>
      <c r="D177" s="30">
        <v>423.2</v>
      </c>
      <c r="E177" s="30">
        <v>273.2</v>
      </c>
      <c r="F177" s="6"/>
      <c r="G177" s="30">
        <v>10.84</v>
      </c>
      <c r="H177" s="6"/>
      <c r="I177" s="30">
        <v>37.26</v>
      </c>
      <c r="J177" s="30">
        <v>55.8</v>
      </c>
      <c r="K177" s="6"/>
      <c r="L177" s="30">
        <v>72.459999999999994</v>
      </c>
      <c r="M177" s="6"/>
      <c r="N177" s="30">
        <v>449.7</v>
      </c>
      <c r="O177" s="30">
        <v>0.61</v>
      </c>
      <c r="P177" s="6"/>
      <c r="Q177" s="6"/>
      <c r="R177" s="6"/>
      <c r="S177" s="30">
        <v>1647</v>
      </c>
      <c r="T177" s="30">
        <v>18.670000000000002</v>
      </c>
      <c r="U177" s="6"/>
      <c r="V177" s="6"/>
      <c r="W177" s="6"/>
      <c r="X177" s="6"/>
      <c r="Y177" s="30">
        <v>54.89</v>
      </c>
      <c r="Z177" s="6"/>
      <c r="AA177" s="30">
        <v>41.08</v>
      </c>
      <c r="AB177" s="30">
        <v>133.5</v>
      </c>
      <c r="AC177" s="30">
        <v>732</v>
      </c>
      <c r="AD177" s="30">
        <v>47.79</v>
      </c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39">
        <f t="shared" si="119"/>
        <v>0.14106666666666667</v>
      </c>
      <c r="AP177" s="40"/>
      <c r="AQ177" s="39">
        <f t="shared" si="106"/>
        <v>0.17296666666666666</v>
      </c>
      <c r="AR177" s="39">
        <f t="shared" si="120"/>
        <v>0.21679999999999999</v>
      </c>
      <c r="AS177" s="39">
        <f t="shared" si="121"/>
        <v>0</v>
      </c>
      <c r="AT177" s="39">
        <f t="shared" si="122"/>
        <v>2.6214514370141062</v>
      </c>
      <c r="AU177" s="39">
        <f t="shared" si="123"/>
        <v>1.2857142857142856</v>
      </c>
      <c r="AV177" s="39">
        <f t="shared" si="124"/>
        <v>0.3278733031674208</v>
      </c>
      <c r="AW177" s="39">
        <f t="shared" si="125"/>
        <v>449.7</v>
      </c>
      <c r="AX177" s="39">
        <f t="shared" si="126"/>
        <v>1.4055299539170507</v>
      </c>
      <c r="AY177" s="39">
        <f t="shared" si="127"/>
        <v>0</v>
      </c>
      <c r="AZ177" s="39">
        <f t="shared" si="127"/>
        <v>0</v>
      </c>
      <c r="BA177" s="39">
        <f t="shared" si="127"/>
        <v>0</v>
      </c>
      <c r="BB177" s="39">
        <f t="shared" si="127"/>
        <v>1647</v>
      </c>
      <c r="BC177" s="39">
        <f t="shared" si="128"/>
        <v>37.340000000000003</v>
      </c>
      <c r="BD177" s="39">
        <f t="shared" si="129"/>
        <v>0</v>
      </c>
      <c r="BE177" s="39">
        <f t="shared" si="129"/>
        <v>0</v>
      </c>
      <c r="BF177" s="39">
        <f t="shared" si="129"/>
        <v>0</v>
      </c>
      <c r="BG177" s="39">
        <f t="shared" si="130"/>
        <v>0</v>
      </c>
      <c r="BH177" s="39">
        <f t="shared" si="146"/>
        <v>6.9988479262672811</v>
      </c>
      <c r="BI177" s="39">
        <f t="shared" si="131"/>
        <v>0</v>
      </c>
      <c r="BJ177" s="39">
        <f t="shared" si="132"/>
        <v>2.7839522905936565</v>
      </c>
      <c r="BK177" s="39">
        <f t="shared" si="133"/>
        <v>0.13350000000000001</v>
      </c>
      <c r="BL177" s="39">
        <f t="shared" si="134"/>
        <v>0.24399999999999999</v>
      </c>
      <c r="BM177" s="39">
        <f t="shared" si="135"/>
        <v>7.3749999999999996E-2</v>
      </c>
      <c r="BN177" s="39">
        <f t="shared" si="135"/>
        <v>0</v>
      </c>
      <c r="BO177" s="39">
        <f t="shared" si="135"/>
        <v>0</v>
      </c>
      <c r="BP177" s="39">
        <f t="shared" si="135"/>
        <v>0</v>
      </c>
      <c r="BQ177" s="39">
        <f t="shared" si="136"/>
        <v>0</v>
      </c>
      <c r="BR177" s="39">
        <f t="shared" si="137"/>
        <v>0</v>
      </c>
      <c r="BS177" s="39">
        <f t="shared" si="138"/>
        <v>0</v>
      </c>
      <c r="BT177" s="39">
        <f t="shared" si="139"/>
        <v>0</v>
      </c>
      <c r="BU177" s="39">
        <f t="shared" si="139"/>
        <v>0</v>
      </c>
      <c r="BV177" s="40"/>
      <c r="BW177" s="39">
        <v>7.19</v>
      </c>
      <c r="BX177" s="39">
        <f t="shared" si="107"/>
        <v>0.17296666666666666</v>
      </c>
      <c r="BY177" s="39">
        <f t="shared" si="153"/>
        <v>0.49681059573333336</v>
      </c>
      <c r="BZ177" s="39"/>
      <c r="CA177" s="39">
        <f t="shared" si="154"/>
        <v>0.49681059573333336</v>
      </c>
      <c r="CB177" s="39">
        <f t="shared" si="113"/>
        <v>0.21679999999999999</v>
      </c>
      <c r="CC177" s="39">
        <f t="shared" si="148"/>
        <v>1.4055299539170507</v>
      </c>
      <c r="CD177" s="39">
        <f t="shared" si="147"/>
        <v>2.6214514370141062</v>
      </c>
      <c r="CE177" s="39">
        <f t="shared" si="147"/>
        <v>1.2857142857142856</v>
      </c>
      <c r="CF177" s="39">
        <f t="shared" si="155"/>
        <v>7.8084997439836157E-2</v>
      </c>
      <c r="CG177" s="39">
        <f>BK177</f>
        <v>0.13350000000000001</v>
      </c>
      <c r="CH177" s="39">
        <f t="shared" si="142"/>
        <v>2.7839522905936565</v>
      </c>
      <c r="CI177" s="39">
        <f t="shared" si="143"/>
        <v>0</v>
      </c>
      <c r="CJ177" s="39">
        <f t="shared" si="151"/>
        <v>0.3278733031674208</v>
      </c>
      <c r="CK177" s="39">
        <f t="shared" si="140"/>
        <v>2.6214514370141062</v>
      </c>
      <c r="CL177" s="39">
        <f t="shared" si="144"/>
        <v>0</v>
      </c>
      <c r="CM177" s="39">
        <f t="shared" si="156"/>
        <v>3.4230787499999997</v>
      </c>
      <c r="CN177" s="39">
        <f t="shared" si="150"/>
        <v>6.9988479262672811</v>
      </c>
      <c r="CO177" s="39">
        <f t="shared" si="141"/>
        <v>2.6214514370141062</v>
      </c>
      <c r="CP177" s="39">
        <f t="shared" si="116"/>
        <v>9.5766783534605899</v>
      </c>
      <c r="CQ177" s="39">
        <f t="shared" si="145"/>
        <v>3.486689003649762</v>
      </c>
      <c r="CR177" s="39">
        <v>3.4230787499999997</v>
      </c>
      <c r="CS177" s="39">
        <f t="shared" si="152"/>
        <v>3.486689003649762</v>
      </c>
      <c r="CT177" s="6"/>
      <c r="CU177" s="39">
        <f t="shared" si="157"/>
        <v>0.69574795215279484</v>
      </c>
    </row>
    <row r="178" spans="1:99">
      <c r="A178" s="59">
        <v>1670</v>
      </c>
      <c r="B178" s="6"/>
      <c r="C178" s="30">
        <v>610</v>
      </c>
      <c r="D178" s="30">
        <v>546.1</v>
      </c>
      <c r="E178" s="30">
        <v>355.6</v>
      </c>
      <c r="F178" s="6"/>
      <c r="G178" s="30">
        <v>14.76</v>
      </c>
      <c r="H178" s="6"/>
      <c r="I178" s="30">
        <v>41.93</v>
      </c>
      <c r="J178" s="30">
        <v>70.33</v>
      </c>
      <c r="K178" s="6"/>
      <c r="L178" s="30">
        <v>70.849999999999994</v>
      </c>
      <c r="M178" s="6"/>
      <c r="N178" s="30">
        <v>464.9</v>
      </c>
      <c r="O178" s="30">
        <v>0.64</v>
      </c>
      <c r="P178" s="6"/>
      <c r="Q178" s="30">
        <v>44.3</v>
      </c>
      <c r="R178" s="6"/>
      <c r="S178" s="30">
        <v>1026</v>
      </c>
      <c r="T178" s="30">
        <v>26.32</v>
      </c>
      <c r="U178" s="6"/>
      <c r="V178" s="6"/>
      <c r="W178" s="6"/>
      <c r="X178" s="6"/>
      <c r="Y178" s="30">
        <v>55.35</v>
      </c>
      <c r="Z178" s="6"/>
      <c r="AA178" s="30">
        <v>43.05</v>
      </c>
      <c r="AB178" s="30">
        <v>206.6</v>
      </c>
      <c r="AC178" s="30">
        <v>656</v>
      </c>
      <c r="AD178" s="30">
        <v>53.04</v>
      </c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39">
        <f t="shared" si="119"/>
        <v>0.18203333333333335</v>
      </c>
      <c r="AP178" s="40"/>
      <c r="AQ178" s="39">
        <f t="shared" si="106"/>
        <v>0.20333333333333334</v>
      </c>
      <c r="AR178" s="39">
        <f t="shared" si="120"/>
        <v>0.29520000000000002</v>
      </c>
      <c r="AS178" s="39">
        <f t="shared" si="121"/>
        <v>0</v>
      </c>
      <c r="AT178" s="39">
        <f t="shared" si="122"/>
        <v>2.950012312238365</v>
      </c>
      <c r="AU178" s="39">
        <f t="shared" si="123"/>
        <v>1.6205069124423963</v>
      </c>
      <c r="AV178" s="39">
        <f t="shared" si="124"/>
        <v>0.32058823529411762</v>
      </c>
      <c r="AW178" s="39">
        <f t="shared" si="125"/>
        <v>464.9</v>
      </c>
      <c r="AX178" s="39">
        <f t="shared" si="126"/>
        <v>1.4746543778801844</v>
      </c>
      <c r="AY178" s="39">
        <f t="shared" si="127"/>
        <v>0</v>
      </c>
      <c r="AZ178" s="39">
        <f t="shared" si="127"/>
        <v>44.3</v>
      </c>
      <c r="BA178" s="39">
        <f t="shared" si="127"/>
        <v>0</v>
      </c>
      <c r="BB178" s="39">
        <f t="shared" si="127"/>
        <v>1026</v>
      </c>
      <c r="BC178" s="39">
        <f t="shared" si="128"/>
        <v>52.64</v>
      </c>
      <c r="BD178" s="39">
        <f t="shared" si="129"/>
        <v>0</v>
      </c>
      <c r="BE178" s="39">
        <f t="shared" si="129"/>
        <v>0</v>
      </c>
      <c r="BF178" s="39">
        <f t="shared" si="129"/>
        <v>0</v>
      </c>
      <c r="BG178" s="39">
        <f t="shared" si="130"/>
        <v>0</v>
      </c>
      <c r="BH178" s="39">
        <f t="shared" si="146"/>
        <v>6.415130568356374</v>
      </c>
      <c r="BI178" s="39">
        <f t="shared" si="131"/>
        <v>0</v>
      </c>
      <c r="BJ178" s="39">
        <f t="shared" si="132"/>
        <v>2.9174573055028459</v>
      </c>
      <c r="BK178" s="39">
        <f t="shared" si="133"/>
        <v>0.20660000000000001</v>
      </c>
      <c r="BL178" s="39">
        <f t="shared" si="134"/>
        <v>0.21866666666666668</v>
      </c>
      <c r="BM178" s="39">
        <f t="shared" si="135"/>
        <v>8.1851851851851856E-2</v>
      </c>
      <c r="BN178" s="39">
        <f t="shared" si="135"/>
        <v>0</v>
      </c>
      <c r="BO178" s="39">
        <f t="shared" si="135"/>
        <v>0</v>
      </c>
      <c r="BP178" s="39">
        <f t="shared" si="135"/>
        <v>0</v>
      </c>
      <c r="BQ178" s="39">
        <f t="shared" si="136"/>
        <v>0</v>
      </c>
      <c r="BR178" s="39">
        <f t="shared" si="137"/>
        <v>0</v>
      </c>
      <c r="BS178" s="39">
        <f t="shared" si="138"/>
        <v>0</v>
      </c>
      <c r="BT178" s="39">
        <f t="shared" si="139"/>
        <v>0</v>
      </c>
      <c r="BU178" s="39">
        <f t="shared" si="139"/>
        <v>0</v>
      </c>
      <c r="BV178" s="40"/>
      <c r="BW178" s="39">
        <v>7.38</v>
      </c>
      <c r="BX178" s="39">
        <f t="shared" si="107"/>
        <v>0.20333333333333334</v>
      </c>
      <c r="BY178" s="39">
        <f t="shared" si="153"/>
        <v>0.54006416666666668</v>
      </c>
      <c r="BZ178" s="39"/>
      <c r="CA178" s="39">
        <f t="shared" si="154"/>
        <v>0.54006416666666668</v>
      </c>
      <c r="CB178" s="39">
        <f t="shared" si="113"/>
        <v>0.29520000000000002</v>
      </c>
      <c r="CC178" s="39">
        <f t="shared" si="148"/>
        <v>1.4746543778801844</v>
      </c>
      <c r="CD178" s="39">
        <f t="shared" si="147"/>
        <v>2.950012312238365</v>
      </c>
      <c r="CE178" s="39">
        <f t="shared" si="147"/>
        <v>1.6205069124423963</v>
      </c>
      <c r="CF178" s="39">
        <f t="shared" si="155"/>
        <v>8.1925243215565796E-2</v>
      </c>
      <c r="CG178" s="39">
        <f>BK178</f>
        <v>0.20660000000000001</v>
      </c>
      <c r="CH178" s="39">
        <f t="shared" si="142"/>
        <v>2.9174573055028459</v>
      </c>
      <c r="CI178" s="39">
        <f t="shared" si="143"/>
        <v>0</v>
      </c>
      <c r="CJ178" s="39">
        <f t="shared" si="151"/>
        <v>0.32058823529411762</v>
      </c>
      <c r="CK178" s="39">
        <f t="shared" si="140"/>
        <v>2.950012312238365</v>
      </c>
      <c r="CL178" s="39">
        <f t="shared" si="144"/>
        <v>0</v>
      </c>
      <c r="CM178" s="39">
        <f t="shared" si="156"/>
        <v>2.9340674999999998</v>
      </c>
      <c r="CN178" s="39">
        <f t="shared" si="150"/>
        <v>6.415130568356374</v>
      </c>
      <c r="CO178" s="39">
        <f t="shared" si="141"/>
        <v>2.950012312238365</v>
      </c>
      <c r="CP178" s="39">
        <f t="shared" si="116"/>
        <v>10.628730275529394</v>
      </c>
      <c r="CQ178" s="39">
        <f t="shared" si="145"/>
        <v>3.8697213800707977</v>
      </c>
      <c r="CR178" s="39">
        <v>2.9340674999999998</v>
      </c>
      <c r="CS178" s="39">
        <f t="shared" si="152"/>
        <v>3.8697213800707977</v>
      </c>
      <c r="CT178" s="6"/>
      <c r="CU178" s="39">
        <f t="shared" si="157"/>
        <v>0.73366176249531989</v>
      </c>
    </row>
    <row r="179" spans="1:99">
      <c r="A179" s="59">
        <v>1671</v>
      </c>
      <c r="B179" s="6"/>
      <c r="C179" s="30">
        <v>723</v>
      </c>
      <c r="D179" s="6"/>
      <c r="E179" s="30">
        <v>359.8</v>
      </c>
      <c r="F179" s="6"/>
      <c r="G179" s="30">
        <v>12.07</v>
      </c>
      <c r="H179" s="6"/>
      <c r="I179" s="30">
        <v>49.75</v>
      </c>
      <c r="J179" s="30">
        <v>57.81</v>
      </c>
      <c r="K179" s="6"/>
      <c r="L179" s="30">
        <v>69.25</v>
      </c>
      <c r="M179" s="6"/>
      <c r="N179" s="30">
        <v>437.4</v>
      </c>
      <c r="O179" s="30">
        <v>0.63</v>
      </c>
      <c r="P179" s="6"/>
      <c r="Q179" s="30">
        <v>43.7</v>
      </c>
      <c r="R179" s="6"/>
      <c r="S179" s="30">
        <v>700</v>
      </c>
      <c r="T179" s="6"/>
      <c r="U179" s="6"/>
      <c r="V179" s="30">
        <v>0.81</v>
      </c>
      <c r="W179" s="6"/>
      <c r="X179" s="6"/>
      <c r="Y179" s="30">
        <v>48.95</v>
      </c>
      <c r="Z179" s="6"/>
      <c r="AA179" s="30">
        <v>40.090000000000003</v>
      </c>
      <c r="AB179" s="30">
        <v>137.80000000000001</v>
      </c>
      <c r="AC179" s="30">
        <v>755</v>
      </c>
      <c r="AD179" s="30">
        <v>48.6</v>
      </c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39">
        <f t="shared" si="119"/>
        <v>0</v>
      </c>
      <c r="AP179" s="40"/>
      <c r="AQ179" s="39">
        <f t="shared" ref="AQ179:AQ242" si="158">C179/3000</f>
        <v>0.24099999999999999</v>
      </c>
      <c r="AR179" s="39">
        <f t="shared" si="120"/>
        <v>0.2414</v>
      </c>
      <c r="AS179" s="39">
        <f t="shared" si="121"/>
        <v>0</v>
      </c>
      <c r="AT179" s="39">
        <f t="shared" si="122"/>
        <v>3.500193478031449</v>
      </c>
      <c r="AU179" s="39">
        <f t="shared" si="123"/>
        <v>1.3320276497695853</v>
      </c>
      <c r="AV179" s="39">
        <f t="shared" si="124"/>
        <v>0.31334841628959276</v>
      </c>
      <c r="AW179" s="39">
        <f t="shared" si="125"/>
        <v>437.4</v>
      </c>
      <c r="AX179" s="39">
        <f t="shared" si="126"/>
        <v>1.4516129032258065</v>
      </c>
      <c r="AY179" s="39">
        <f t="shared" si="127"/>
        <v>0</v>
      </c>
      <c r="AZ179" s="39">
        <f t="shared" si="127"/>
        <v>43.7</v>
      </c>
      <c r="BA179" s="39">
        <f t="shared" si="127"/>
        <v>0</v>
      </c>
      <c r="BB179" s="39">
        <f t="shared" si="127"/>
        <v>700</v>
      </c>
      <c r="BC179" s="39">
        <f t="shared" si="128"/>
        <v>0</v>
      </c>
      <c r="BD179" s="39">
        <f t="shared" si="129"/>
        <v>0</v>
      </c>
      <c r="BE179" s="39">
        <f t="shared" si="129"/>
        <v>1.8663594470046085</v>
      </c>
      <c r="BF179" s="39">
        <f t="shared" si="129"/>
        <v>0</v>
      </c>
      <c r="BG179" s="39">
        <f t="shared" si="130"/>
        <v>0</v>
      </c>
      <c r="BH179" s="39">
        <f t="shared" si="146"/>
        <v>6.8692396313364048</v>
      </c>
      <c r="BI179" s="39">
        <f t="shared" si="131"/>
        <v>0</v>
      </c>
      <c r="BJ179" s="39">
        <f t="shared" si="132"/>
        <v>2.7168609379235567</v>
      </c>
      <c r="BK179" s="39">
        <f t="shared" si="133"/>
        <v>0.13780000000000001</v>
      </c>
      <c r="BL179" s="39">
        <f t="shared" si="134"/>
        <v>0.25166666666666665</v>
      </c>
      <c r="BM179" s="39">
        <f t="shared" si="135"/>
        <v>7.4999999999999997E-2</v>
      </c>
      <c r="BN179" s="39">
        <f t="shared" si="135"/>
        <v>0</v>
      </c>
      <c r="BO179" s="39">
        <f t="shared" si="135"/>
        <v>0</v>
      </c>
      <c r="BP179" s="39">
        <f t="shared" si="135"/>
        <v>0</v>
      </c>
      <c r="BQ179" s="39">
        <f t="shared" si="136"/>
        <v>0</v>
      </c>
      <c r="BR179" s="39">
        <f t="shared" si="137"/>
        <v>0</v>
      </c>
      <c r="BS179" s="39">
        <f t="shared" si="138"/>
        <v>0</v>
      </c>
      <c r="BT179" s="39">
        <f t="shared" si="139"/>
        <v>0</v>
      </c>
      <c r="BU179" s="39">
        <f t="shared" si="139"/>
        <v>0</v>
      </c>
      <c r="BV179" s="40"/>
      <c r="BW179" s="39">
        <v>7.73</v>
      </c>
      <c r="BX179" s="39">
        <f t="shared" ref="BX179:BX242" si="159">AQ179</f>
        <v>0.24099999999999999</v>
      </c>
      <c r="BY179" s="39">
        <f t="shared" si="153"/>
        <v>0.59700515800000009</v>
      </c>
      <c r="BZ179" s="39"/>
      <c r="CA179" s="39">
        <f t="shared" si="154"/>
        <v>0.59700515800000009</v>
      </c>
      <c r="CB179" s="39">
        <f t="shared" si="113"/>
        <v>0.2414</v>
      </c>
      <c r="CC179" s="39">
        <f t="shared" si="148"/>
        <v>1.4516129032258065</v>
      </c>
      <c r="CD179" s="39">
        <f t="shared" ref="CD179:CE208" si="160">AT179</f>
        <v>3.500193478031449</v>
      </c>
      <c r="CE179" s="39">
        <f t="shared" si="160"/>
        <v>1.3320276497695853</v>
      </c>
      <c r="CF179" s="39">
        <f t="shared" si="155"/>
        <v>8.0645161290322578E-2</v>
      </c>
      <c r="CG179" s="39">
        <f>BK179</f>
        <v>0.13780000000000001</v>
      </c>
      <c r="CH179" s="39">
        <f t="shared" si="142"/>
        <v>2.7168609379235567</v>
      </c>
      <c r="CI179" s="39">
        <f t="shared" si="143"/>
        <v>0</v>
      </c>
      <c r="CJ179" s="39">
        <f t="shared" si="151"/>
        <v>0.31334841628959276</v>
      </c>
      <c r="CK179" s="39">
        <f t="shared" si="140"/>
        <v>3.500193478031449</v>
      </c>
      <c r="CL179" s="39">
        <f t="shared" si="144"/>
        <v>0</v>
      </c>
      <c r="CM179" s="39">
        <f t="shared" si="156"/>
        <v>2.4324300000000001</v>
      </c>
      <c r="CN179" s="39">
        <f t="shared" si="150"/>
        <v>6.8692396313364048</v>
      </c>
      <c r="CO179" s="39">
        <f t="shared" si="141"/>
        <v>3.500193478031449</v>
      </c>
      <c r="CP179" s="39">
        <f t="shared" si="116"/>
        <v>9.7389949357226335</v>
      </c>
      <c r="CQ179" s="39">
        <f t="shared" si="145"/>
        <v>3.5457854274404359</v>
      </c>
      <c r="CR179" s="39">
        <v>2.4324300000000001</v>
      </c>
      <c r="CS179" s="39">
        <f t="shared" si="152"/>
        <v>3.5457854274404359</v>
      </c>
      <c r="CT179" s="6"/>
      <c r="CU179" s="39">
        <f t="shared" si="157"/>
        <v>0.75018863766186639</v>
      </c>
    </row>
    <row r="180" spans="1:99">
      <c r="A180" s="59">
        <v>1672</v>
      </c>
      <c r="B180" s="6"/>
      <c r="C180" s="30">
        <v>657.5</v>
      </c>
      <c r="D180" s="30">
        <v>504.6</v>
      </c>
      <c r="E180" s="30">
        <v>323.39999999999998</v>
      </c>
      <c r="F180" s="6"/>
      <c r="G180" s="30">
        <v>13.52</v>
      </c>
      <c r="H180" s="6"/>
      <c r="I180" s="30">
        <v>49.91</v>
      </c>
      <c r="J180" s="30">
        <v>74.41</v>
      </c>
      <c r="K180" s="6"/>
      <c r="L180" s="30">
        <v>72.599999999999994</v>
      </c>
      <c r="M180" s="6"/>
      <c r="N180" s="30">
        <v>497.3</v>
      </c>
      <c r="O180" s="30">
        <v>0.61</v>
      </c>
      <c r="P180" s="6"/>
      <c r="Q180" s="30">
        <v>31</v>
      </c>
      <c r="R180" s="6"/>
      <c r="S180" s="30">
        <v>1374</v>
      </c>
      <c r="T180" s="6"/>
      <c r="U180" s="6"/>
      <c r="V180" s="6"/>
      <c r="W180" s="6"/>
      <c r="X180" s="6"/>
      <c r="Y180" s="6"/>
      <c r="Z180" s="6"/>
      <c r="AA180" s="30">
        <v>43.56</v>
      </c>
      <c r="AB180" s="30">
        <v>150</v>
      </c>
      <c r="AC180" s="30">
        <v>782</v>
      </c>
      <c r="AD180" s="30">
        <v>50.82</v>
      </c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39">
        <f t="shared" si="119"/>
        <v>0.16820000000000002</v>
      </c>
      <c r="AP180" s="40"/>
      <c r="AQ180" s="39">
        <f t="shared" si="158"/>
        <v>0.21916666666666668</v>
      </c>
      <c r="AR180" s="39">
        <f t="shared" si="120"/>
        <v>0.27039999999999997</v>
      </c>
      <c r="AS180" s="39">
        <f t="shared" si="121"/>
        <v>0</v>
      </c>
      <c r="AT180" s="39">
        <f t="shared" si="122"/>
        <v>3.5114503816793889</v>
      </c>
      <c r="AU180" s="39">
        <f t="shared" si="123"/>
        <v>1.7145161290322581</v>
      </c>
      <c r="AV180" s="39">
        <f t="shared" si="124"/>
        <v>0.32850678733031674</v>
      </c>
      <c r="AW180" s="39">
        <f t="shared" si="125"/>
        <v>497.3</v>
      </c>
      <c r="AX180" s="39">
        <f t="shared" si="126"/>
        <v>1.4055299539170507</v>
      </c>
      <c r="AY180" s="39">
        <f t="shared" si="127"/>
        <v>0</v>
      </c>
      <c r="AZ180" s="39">
        <f t="shared" si="127"/>
        <v>31</v>
      </c>
      <c r="BA180" s="39">
        <f t="shared" si="127"/>
        <v>0</v>
      </c>
      <c r="BB180" s="39">
        <f t="shared" si="127"/>
        <v>1374</v>
      </c>
      <c r="BC180" s="39">
        <f t="shared" si="128"/>
        <v>0</v>
      </c>
      <c r="BD180" s="39">
        <f t="shared" si="129"/>
        <v>0</v>
      </c>
      <c r="BE180" s="39">
        <f t="shared" si="129"/>
        <v>0</v>
      </c>
      <c r="BF180" s="39">
        <f t="shared" si="129"/>
        <v>0</v>
      </c>
      <c r="BG180" s="39">
        <f t="shared" si="130"/>
        <v>0</v>
      </c>
      <c r="BH180" s="39">
        <f t="shared" si="146"/>
        <v>6.8039554531490021</v>
      </c>
      <c r="BI180" s="39">
        <f t="shared" si="131"/>
        <v>0</v>
      </c>
      <c r="BJ180" s="39">
        <f t="shared" si="132"/>
        <v>2.952019517484413</v>
      </c>
      <c r="BK180" s="39">
        <f t="shared" si="133"/>
        <v>0.15</v>
      </c>
      <c r="BL180" s="39">
        <f t="shared" si="134"/>
        <v>0.26066666666666666</v>
      </c>
      <c r="BM180" s="39">
        <f t="shared" si="135"/>
        <v>7.8425925925925927E-2</v>
      </c>
      <c r="BN180" s="39">
        <f t="shared" si="135"/>
        <v>0</v>
      </c>
      <c r="BO180" s="39">
        <f t="shared" si="135"/>
        <v>0</v>
      </c>
      <c r="BP180" s="39">
        <f t="shared" si="135"/>
        <v>0</v>
      </c>
      <c r="BQ180" s="39">
        <f t="shared" si="136"/>
        <v>0</v>
      </c>
      <c r="BR180" s="39">
        <f t="shared" si="137"/>
        <v>0</v>
      </c>
      <c r="BS180" s="39">
        <f t="shared" si="138"/>
        <v>0</v>
      </c>
      <c r="BT180" s="39">
        <f t="shared" si="139"/>
        <v>0</v>
      </c>
      <c r="BU180" s="39">
        <f t="shared" si="139"/>
        <v>0</v>
      </c>
      <c r="BV180" s="40"/>
      <c r="BW180" s="39">
        <v>7.62</v>
      </c>
      <c r="BX180" s="39">
        <f t="shared" si="159"/>
        <v>0.21916666666666668</v>
      </c>
      <c r="BY180" s="39">
        <f t="shared" si="153"/>
        <v>0.56667186333333341</v>
      </c>
      <c r="BZ180" s="39"/>
      <c r="CA180" s="39">
        <f t="shared" si="154"/>
        <v>0.56667186333333341</v>
      </c>
      <c r="CB180" s="39">
        <f t="shared" si="113"/>
        <v>0.27039999999999997</v>
      </c>
      <c r="CC180" s="39">
        <f t="shared" si="148"/>
        <v>1.4055299539170507</v>
      </c>
      <c r="CD180" s="39">
        <f t="shared" si="160"/>
        <v>3.5114503816793889</v>
      </c>
      <c r="CE180" s="39">
        <f t="shared" si="160"/>
        <v>1.7145161290322581</v>
      </c>
      <c r="CF180" s="39">
        <f t="shared" si="155"/>
        <v>7.8084997439836157E-2</v>
      </c>
      <c r="CG180" s="39">
        <f>BK180</f>
        <v>0.15</v>
      </c>
      <c r="CH180" s="39">
        <f t="shared" si="142"/>
        <v>2.952019517484413</v>
      </c>
      <c r="CI180" s="39">
        <f t="shared" si="143"/>
        <v>0</v>
      </c>
      <c r="CJ180" s="39">
        <f t="shared" si="151"/>
        <v>0.32850678733031674</v>
      </c>
      <c r="CK180" s="39">
        <f t="shared" si="140"/>
        <v>3.5114503816793889</v>
      </c>
      <c r="CL180" s="39">
        <f t="shared" si="144"/>
        <v>0</v>
      </c>
      <c r="CM180" s="39">
        <f t="shared" si="156"/>
        <v>2.5337812499999997</v>
      </c>
      <c r="CN180" s="39">
        <f t="shared" si="150"/>
        <v>6.8039554531490021</v>
      </c>
      <c r="CO180" s="39">
        <f t="shared" si="141"/>
        <v>3.5114503816793889</v>
      </c>
      <c r="CP180" s="39">
        <f t="shared" si="116"/>
        <v>10.183862605626013</v>
      </c>
      <c r="CQ180" s="39">
        <f t="shared" si="145"/>
        <v>3.7077534037556164</v>
      </c>
      <c r="CR180" s="39">
        <v>2.5337812499999997</v>
      </c>
      <c r="CS180" s="39">
        <f t="shared" si="152"/>
        <v>3.7077534037556164</v>
      </c>
      <c r="CT180" s="6"/>
      <c r="CU180" s="39">
        <f t="shared" si="157"/>
        <v>0.75179806149524686</v>
      </c>
    </row>
    <row r="181" spans="1:99">
      <c r="A181" s="59">
        <v>1673</v>
      </c>
      <c r="B181" s="6"/>
      <c r="C181" s="30">
        <v>720.1</v>
      </c>
      <c r="D181" s="30">
        <v>367.2</v>
      </c>
      <c r="E181" s="30">
        <v>207.4</v>
      </c>
      <c r="F181" s="6"/>
      <c r="G181" s="30">
        <v>12.15</v>
      </c>
      <c r="H181" s="6"/>
      <c r="I181" s="30">
        <v>36.479999999999997</v>
      </c>
      <c r="J181" s="30">
        <v>54.14</v>
      </c>
      <c r="K181" s="6"/>
      <c r="L181" s="30">
        <v>72</v>
      </c>
      <c r="M181" s="6"/>
      <c r="N181" s="30">
        <v>343.1</v>
      </c>
      <c r="O181" s="30">
        <v>0.6</v>
      </c>
      <c r="P181" s="6"/>
      <c r="Q181" s="30">
        <v>28.8</v>
      </c>
      <c r="R181" s="6"/>
      <c r="S181" s="30">
        <v>784</v>
      </c>
      <c r="T181" s="6"/>
      <c r="U181" s="6"/>
      <c r="V181" s="6"/>
      <c r="W181" s="6"/>
      <c r="X181" s="6"/>
      <c r="Y181" s="30">
        <v>48.96</v>
      </c>
      <c r="Z181" s="6"/>
      <c r="AA181" s="30">
        <v>44.4</v>
      </c>
      <c r="AB181" s="6"/>
      <c r="AC181" s="30">
        <v>613</v>
      </c>
      <c r="AD181" s="30">
        <v>43.82</v>
      </c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39">
        <f t="shared" si="119"/>
        <v>0.12239999999999999</v>
      </c>
      <c r="AP181" s="40"/>
      <c r="AQ181" s="39">
        <f t="shared" si="158"/>
        <v>0.24003333333333335</v>
      </c>
      <c r="AR181" s="39">
        <f t="shared" si="120"/>
        <v>0.24299999999999999</v>
      </c>
      <c r="AS181" s="39">
        <f t="shared" si="121"/>
        <v>0</v>
      </c>
      <c r="AT181" s="39">
        <f t="shared" si="122"/>
        <v>2.5665740317303971</v>
      </c>
      <c r="AU181" s="39">
        <f t="shared" si="123"/>
        <v>1.2474654377880185</v>
      </c>
      <c r="AV181" s="39">
        <f t="shared" si="124"/>
        <v>0.32579185520361992</v>
      </c>
      <c r="AW181" s="39">
        <f t="shared" si="125"/>
        <v>343.1</v>
      </c>
      <c r="AX181" s="39">
        <f t="shared" si="126"/>
        <v>1.3824884792626728</v>
      </c>
      <c r="AY181" s="39">
        <f t="shared" si="127"/>
        <v>0</v>
      </c>
      <c r="AZ181" s="39">
        <f t="shared" si="127"/>
        <v>28.8</v>
      </c>
      <c r="BA181" s="39">
        <f t="shared" si="127"/>
        <v>0</v>
      </c>
      <c r="BB181" s="39">
        <f t="shared" si="127"/>
        <v>784</v>
      </c>
      <c r="BC181" s="39">
        <f t="shared" si="128"/>
        <v>0</v>
      </c>
      <c r="BD181" s="39">
        <f t="shared" si="129"/>
        <v>0</v>
      </c>
      <c r="BE181" s="39">
        <f t="shared" si="129"/>
        <v>0</v>
      </c>
      <c r="BF181" s="39">
        <f t="shared" si="129"/>
        <v>0</v>
      </c>
      <c r="BG181" s="39">
        <f t="shared" si="130"/>
        <v>0</v>
      </c>
      <c r="BH181" s="39">
        <f t="shared" si="146"/>
        <v>6.7290706605222734</v>
      </c>
      <c r="BI181" s="39">
        <f t="shared" si="131"/>
        <v>0</v>
      </c>
      <c r="BJ181" s="39">
        <f t="shared" si="132"/>
        <v>3.0089455136893464</v>
      </c>
      <c r="BK181" s="39">
        <f t="shared" si="133"/>
        <v>0</v>
      </c>
      <c r="BL181" s="39">
        <f t="shared" si="134"/>
        <v>0.20433333333333334</v>
      </c>
      <c r="BM181" s="39">
        <f t="shared" si="135"/>
        <v>6.7623456790123451E-2</v>
      </c>
      <c r="BN181" s="39">
        <f t="shared" si="135"/>
        <v>0</v>
      </c>
      <c r="BO181" s="39">
        <f t="shared" si="135"/>
        <v>0</v>
      </c>
      <c r="BP181" s="39">
        <f t="shared" si="135"/>
        <v>0</v>
      </c>
      <c r="BQ181" s="39">
        <f t="shared" si="136"/>
        <v>0</v>
      </c>
      <c r="BR181" s="39">
        <f t="shared" si="137"/>
        <v>0</v>
      </c>
      <c r="BS181" s="39">
        <f t="shared" si="138"/>
        <v>0</v>
      </c>
      <c r="BT181" s="39">
        <f t="shared" si="139"/>
        <v>0</v>
      </c>
      <c r="BU181" s="39">
        <f t="shared" si="139"/>
        <v>0</v>
      </c>
      <c r="BV181" s="40"/>
      <c r="BW181" s="39">
        <v>7.56</v>
      </c>
      <c r="BX181" s="39">
        <f t="shared" si="159"/>
        <v>0.24003333333333335</v>
      </c>
      <c r="BY181" s="39">
        <f t="shared" si="153"/>
        <v>0.59091087826666666</v>
      </c>
      <c r="BZ181" s="39"/>
      <c r="CA181" s="39">
        <f t="shared" si="154"/>
        <v>0.59091087826666666</v>
      </c>
      <c r="CB181" s="39">
        <f t="shared" si="113"/>
        <v>0.24299999999999999</v>
      </c>
      <c r="CC181" s="39">
        <f t="shared" si="148"/>
        <v>1.3824884792626728</v>
      </c>
      <c r="CD181" s="39">
        <f t="shared" si="160"/>
        <v>2.5665740317303971</v>
      </c>
      <c r="CE181" s="39">
        <f t="shared" si="160"/>
        <v>1.2474654377880185</v>
      </c>
      <c r="CF181" s="39">
        <f t="shared" si="155"/>
        <v>7.6804915514592939E-2</v>
      </c>
      <c r="CG181" s="39">
        <v>0.14000000000000001</v>
      </c>
      <c r="CH181" s="39">
        <f t="shared" si="142"/>
        <v>3.0089455136893464</v>
      </c>
      <c r="CI181" s="39">
        <f t="shared" si="143"/>
        <v>0</v>
      </c>
      <c r="CJ181" s="39">
        <f t="shared" si="151"/>
        <v>0.32579185520361992</v>
      </c>
      <c r="CK181" s="39">
        <f t="shared" si="140"/>
        <v>2.5665740317303971</v>
      </c>
      <c r="CL181" s="39">
        <f t="shared" si="144"/>
        <v>0</v>
      </c>
      <c r="CM181" s="39">
        <f t="shared" si="156"/>
        <v>2.7799199999999997</v>
      </c>
      <c r="CN181" s="39">
        <f t="shared" si="150"/>
        <v>6.7290706605222734</v>
      </c>
      <c r="CO181" s="39">
        <f t="shared" si="141"/>
        <v>2.5665740317303971</v>
      </c>
      <c r="CP181" s="39">
        <f t="shared" si="116"/>
        <v>8.7811267095342753</v>
      </c>
      <c r="CQ181" s="39">
        <f t="shared" si="145"/>
        <v>3.1970435685275698</v>
      </c>
      <c r="CR181" s="39">
        <v>2.7799199999999997</v>
      </c>
      <c r="CS181" s="39">
        <f t="shared" si="152"/>
        <v>3.1970435685275698</v>
      </c>
      <c r="CT181" s="6"/>
      <c r="CU181" s="39">
        <f t="shared" si="157"/>
        <v>0.72300550791234119</v>
      </c>
    </row>
    <row r="182" spans="1:99">
      <c r="A182" s="59">
        <v>1674</v>
      </c>
      <c r="B182" s="6"/>
      <c r="C182" s="30">
        <v>948.2</v>
      </c>
      <c r="D182" s="30">
        <v>445.4</v>
      </c>
      <c r="E182" s="30">
        <v>388.3</v>
      </c>
      <c r="F182" s="6"/>
      <c r="G182" s="30">
        <v>13.66</v>
      </c>
      <c r="H182" s="6"/>
      <c r="I182" s="30">
        <v>36.25</v>
      </c>
      <c r="J182" s="30">
        <v>65.25</v>
      </c>
      <c r="K182" s="30">
        <v>0.56000000000000005</v>
      </c>
      <c r="L182" s="30">
        <v>64.53</v>
      </c>
      <c r="M182" s="6"/>
      <c r="N182" s="30">
        <v>300</v>
      </c>
      <c r="O182" s="30">
        <v>0.59</v>
      </c>
      <c r="P182" s="6"/>
      <c r="Q182" s="6"/>
      <c r="R182" s="6"/>
      <c r="S182" s="30">
        <v>638</v>
      </c>
      <c r="T182" s="30">
        <v>13.54</v>
      </c>
      <c r="U182" s="6"/>
      <c r="V182" s="6"/>
      <c r="W182" s="6"/>
      <c r="X182" s="6"/>
      <c r="Y182" s="30">
        <v>52.58</v>
      </c>
      <c r="Z182" s="6"/>
      <c r="AA182" s="30">
        <v>41.82</v>
      </c>
      <c r="AB182" s="6"/>
      <c r="AC182" s="30">
        <v>672</v>
      </c>
      <c r="AD182" s="30">
        <v>42.3</v>
      </c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39">
        <f t="shared" si="119"/>
        <v>0.14846666666666666</v>
      </c>
      <c r="AP182" s="40"/>
      <c r="AQ182" s="39">
        <f t="shared" si="158"/>
        <v>0.31606666666666666</v>
      </c>
      <c r="AR182" s="39">
        <f t="shared" si="120"/>
        <v>0.2732</v>
      </c>
      <c r="AS182" s="39">
        <f t="shared" si="121"/>
        <v>0</v>
      </c>
      <c r="AT182" s="39">
        <f t="shared" si="122"/>
        <v>2.550392232736483</v>
      </c>
      <c r="AU182" s="39">
        <f t="shared" si="123"/>
        <v>1.5034562211981568</v>
      </c>
      <c r="AV182" s="39">
        <f t="shared" si="124"/>
        <v>0.29199095022624433</v>
      </c>
      <c r="AW182" s="39">
        <f t="shared" si="125"/>
        <v>300</v>
      </c>
      <c r="AX182" s="39">
        <f t="shared" si="126"/>
        <v>1.3594470046082949</v>
      </c>
      <c r="AY182" s="39">
        <f t="shared" si="127"/>
        <v>0</v>
      </c>
      <c r="AZ182" s="39">
        <f t="shared" si="127"/>
        <v>0</v>
      </c>
      <c r="BA182" s="39">
        <f t="shared" si="127"/>
        <v>0</v>
      </c>
      <c r="BB182" s="39">
        <f t="shared" si="127"/>
        <v>638</v>
      </c>
      <c r="BC182" s="39">
        <f t="shared" si="128"/>
        <v>27.08</v>
      </c>
      <c r="BD182" s="39">
        <f t="shared" si="129"/>
        <v>0</v>
      </c>
      <c r="BE182" s="39">
        <f t="shared" si="129"/>
        <v>0</v>
      </c>
      <c r="BF182" s="39">
        <f t="shared" si="129"/>
        <v>0</v>
      </c>
      <c r="BG182" s="39">
        <f t="shared" si="130"/>
        <v>0</v>
      </c>
      <c r="BH182" s="39">
        <f t="shared" si="146"/>
        <v>6.8481182795698921</v>
      </c>
      <c r="BI182" s="39">
        <f t="shared" si="131"/>
        <v>0</v>
      </c>
      <c r="BJ182" s="39">
        <f t="shared" si="132"/>
        <v>2.8341013824884791</v>
      </c>
      <c r="BK182" s="39">
        <f t="shared" si="133"/>
        <v>0</v>
      </c>
      <c r="BL182" s="39">
        <f t="shared" si="134"/>
        <v>0.224</v>
      </c>
      <c r="BM182" s="39">
        <f t="shared" si="135"/>
        <v>6.5277777777777768E-2</v>
      </c>
      <c r="BN182" s="39">
        <f t="shared" si="135"/>
        <v>0</v>
      </c>
      <c r="BO182" s="39">
        <f t="shared" si="135"/>
        <v>0</v>
      </c>
      <c r="BP182" s="39">
        <f t="shared" si="135"/>
        <v>0</v>
      </c>
      <c r="BQ182" s="39">
        <f t="shared" si="136"/>
        <v>0</v>
      </c>
      <c r="BR182" s="39">
        <f t="shared" si="137"/>
        <v>0</v>
      </c>
      <c r="BS182" s="39">
        <f t="shared" si="138"/>
        <v>0</v>
      </c>
      <c r="BT182" s="39">
        <f t="shared" si="139"/>
        <v>0</v>
      </c>
      <c r="BU182" s="39">
        <f t="shared" si="139"/>
        <v>0</v>
      </c>
      <c r="BV182" s="40"/>
      <c r="BW182" s="39">
        <v>7.47</v>
      </c>
      <c r="BX182" s="39">
        <f t="shared" si="159"/>
        <v>0.31606666666666666</v>
      </c>
      <c r="BY182" s="39">
        <f t="shared" si="153"/>
        <v>0.68293323453333332</v>
      </c>
      <c r="BZ182" s="39"/>
      <c r="CA182" s="39">
        <f t="shared" si="154"/>
        <v>0.68293323453333332</v>
      </c>
      <c r="CB182" s="39">
        <f t="shared" si="113"/>
        <v>0.2732</v>
      </c>
      <c r="CC182" s="39">
        <f t="shared" si="148"/>
        <v>1.3594470046082949</v>
      </c>
      <c r="CD182" s="39">
        <f t="shared" si="160"/>
        <v>2.550392232736483</v>
      </c>
      <c r="CE182" s="39">
        <f t="shared" si="160"/>
        <v>1.5034562211981568</v>
      </c>
      <c r="CF182" s="39">
        <f t="shared" si="155"/>
        <v>7.5524833589349721E-2</v>
      </c>
      <c r="CG182" s="39">
        <v>0.14000000000000001</v>
      </c>
      <c r="CH182" s="39">
        <f t="shared" si="142"/>
        <v>2.8341013824884791</v>
      </c>
      <c r="CI182" s="39">
        <f t="shared" si="143"/>
        <v>0</v>
      </c>
      <c r="CJ182" s="39">
        <f t="shared" si="151"/>
        <v>0.29199095022624433</v>
      </c>
      <c r="CK182" s="39">
        <f t="shared" si="140"/>
        <v>2.550392232736483</v>
      </c>
      <c r="CL182" s="39">
        <f t="shared" si="144"/>
        <v>0</v>
      </c>
      <c r="CM182" s="39">
        <f t="shared" si="156"/>
        <v>2.9536649999999995</v>
      </c>
      <c r="CN182" s="39">
        <f t="shared" si="150"/>
        <v>6.8481182795698921</v>
      </c>
      <c r="CO182" s="39">
        <f t="shared" si="141"/>
        <v>2.550392232736483</v>
      </c>
      <c r="CP182" s="39">
        <f t="shared" si="116"/>
        <v>8.4765326292400687</v>
      </c>
      <c r="CQ182" s="39">
        <f t="shared" si="145"/>
        <v>3.086146575735194</v>
      </c>
      <c r="CR182" s="39">
        <v>2.9536649999999995</v>
      </c>
      <c r="CS182" s="39">
        <f t="shared" si="152"/>
        <v>3.086146575735194</v>
      </c>
      <c r="CT182" s="6"/>
      <c r="CU182" s="39">
        <f t="shared" si="157"/>
        <v>0.75503184769909504</v>
      </c>
    </row>
    <row r="183" spans="1:99">
      <c r="A183" s="59">
        <v>1675</v>
      </c>
      <c r="B183" s="6"/>
      <c r="C183" s="30">
        <v>1240.4000000000001</v>
      </c>
      <c r="D183" s="30">
        <v>936.5</v>
      </c>
      <c r="E183" s="30">
        <v>434.6</v>
      </c>
      <c r="F183" s="6"/>
      <c r="G183" s="30">
        <v>20.11</v>
      </c>
      <c r="H183" s="6"/>
      <c r="I183" s="30">
        <v>55.46</v>
      </c>
      <c r="J183" s="30">
        <v>86.75</v>
      </c>
      <c r="K183" s="30">
        <v>0.55000000000000004</v>
      </c>
      <c r="L183" s="30">
        <v>64.260000000000005</v>
      </c>
      <c r="M183" s="6"/>
      <c r="N183" s="30">
        <v>358.1</v>
      </c>
      <c r="O183" s="30">
        <v>0.62</v>
      </c>
      <c r="P183" s="6"/>
      <c r="Q183" s="6"/>
      <c r="R183" s="6"/>
      <c r="S183" s="30">
        <v>750</v>
      </c>
      <c r="T183" s="30">
        <v>19.27</v>
      </c>
      <c r="U183" s="6"/>
      <c r="V183" s="6"/>
      <c r="W183" s="6"/>
      <c r="X183" s="6"/>
      <c r="Y183" s="30">
        <v>56.78</v>
      </c>
      <c r="Z183" s="6"/>
      <c r="AA183" s="30">
        <v>41.41</v>
      </c>
      <c r="AB183" s="30">
        <v>138.30000000000001</v>
      </c>
      <c r="AC183" s="30">
        <v>541</v>
      </c>
      <c r="AD183" s="30">
        <v>39.76</v>
      </c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39">
        <f t="shared" si="119"/>
        <v>0.31216666666666665</v>
      </c>
      <c r="AP183" s="40"/>
      <c r="AQ183" s="39">
        <f t="shared" si="158"/>
        <v>0.4134666666666667</v>
      </c>
      <c r="AR183" s="39">
        <f t="shared" si="120"/>
        <v>0.4022</v>
      </c>
      <c r="AS183" s="39">
        <f t="shared" si="121"/>
        <v>0</v>
      </c>
      <c r="AT183" s="39">
        <f t="shared" si="122"/>
        <v>3.9019242269673198</v>
      </c>
      <c r="AU183" s="39">
        <f t="shared" si="123"/>
        <v>1.9988479262672811</v>
      </c>
      <c r="AV183" s="39">
        <f t="shared" si="124"/>
        <v>0.29076923076923078</v>
      </c>
      <c r="AW183" s="39">
        <f t="shared" si="125"/>
        <v>358.1</v>
      </c>
      <c r="AX183" s="39">
        <f t="shared" si="126"/>
        <v>1.4285714285714286</v>
      </c>
      <c r="AY183" s="39">
        <f t="shared" si="127"/>
        <v>0</v>
      </c>
      <c r="AZ183" s="39">
        <f t="shared" si="127"/>
        <v>0</v>
      </c>
      <c r="BA183" s="39">
        <f t="shared" si="127"/>
        <v>0</v>
      </c>
      <c r="BB183" s="39">
        <f t="shared" si="127"/>
        <v>750</v>
      </c>
      <c r="BC183" s="39">
        <f t="shared" si="128"/>
        <v>38.54</v>
      </c>
      <c r="BD183" s="39">
        <f t="shared" si="129"/>
        <v>0</v>
      </c>
      <c r="BE183" s="39">
        <f t="shared" si="129"/>
        <v>0</v>
      </c>
      <c r="BF183" s="39">
        <f t="shared" si="129"/>
        <v>0</v>
      </c>
      <c r="BG183" s="39">
        <f t="shared" si="130"/>
        <v>0</v>
      </c>
      <c r="BH183" s="39">
        <f t="shared" si="146"/>
        <v>6.5524193548387091</v>
      </c>
      <c r="BI183" s="39">
        <f t="shared" si="131"/>
        <v>0</v>
      </c>
      <c r="BJ183" s="39">
        <f t="shared" si="132"/>
        <v>2.8063160748170235</v>
      </c>
      <c r="BK183" s="39">
        <f t="shared" si="133"/>
        <v>0.13830000000000001</v>
      </c>
      <c r="BL183" s="39">
        <f t="shared" si="134"/>
        <v>0.18033333333333335</v>
      </c>
      <c r="BM183" s="39">
        <f t="shared" si="135"/>
        <v>6.1358024691358024E-2</v>
      </c>
      <c r="BN183" s="39">
        <f t="shared" si="135"/>
        <v>0</v>
      </c>
      <c r="BO183" s="39">
        <f t="shared" si="135"/>
        <v>0</v>
      </c>
      <c r="BP183" s="39">
        <f t="shared" si="135"/>
        <v>0</v>
      </c>
      <c r="BQ183" s="39">
        <f t="shared" si="136"/>
        <v>0</v>
      </c>
      <c r="BR183" s="39">
        <f t="shared" si="137"/>
        <v>0</v>
      </c>
      <c r="BS183" s="39">
        <f t="shared" si="138"/>
        <v>0</v>
      </c>
      <c r="BT183" s="39">
        <f t="shared" si="139"/>
        <v>0</v>
      </c>
      <c r="BU183" s="39">
        <f t="shared" si="139"/>
        <v>0</v>
      </c>
      <c r="BV183" s="40"/>
      <c r="BW183" s="39">
        <v>7.38</v>
      </c>
      <c r="BX183" s="39">
        <f t="shared" si="159"/>
        <v>0.4134666666666667</v>
      </c>
      <c r="BY183" s="39">
        <f t="shared" si="153"/>
        <v>0.80154315973333345</v>
      </c>
      <c r="BZ183" s="39"/>
      <c r="CA183" s="39">
        <f t="shared" si="154"/>
        <v>0.80154315973333345</v>
      </c>
      <c r="CB183" s="39">
        <f t="shared" si="113"/>
        <v>0.4022</v>
      </c>
      <c r="CC183" s="39">
        <f t="shared" si="148"/>
        <v>1.4285714285714286</v>
      </c>
      <c r="CD183" s="39">
        <f t="shared" si="160"/>
        <v>3.9019242269673198</v>
      </c>
      <c r="CE183" s="39">
        <f t="shared" si="160"/>
        <v>1.9988479262672811</v>
      </c>
      <c r="CF183" s="39">
        <f t="shared" si="155"/>
        <v>7.9365079365079361E-2</v>
      </c>
      <c r="CG183" s="39">
        <f t="shared" ref="CG183:CG195" si="161">BK183</f>
        <v>0.13830000000000001</v>
      </c>
      <c r="CH183" s="39">
        <f t="shared" si="142"/>
        <v>2.8063160748170235</v>
      </c>
      <c r="CI183" s="39">
        <f t="shared" si="143"/>
        <v>0</v>
      </c>
      <c r="CJ183" s="39">
        <f t="shared" si="151"/>
        <v>0.29076923076923078</v>
      </c>
      <c r="CK183" s="39">
        <f t="shared" si="140"/>
        <v>3.9019242269673198</v>
      </c>
      <c r="CL183" s="39">
        <f t="shared" si="144"/>
        <v>0</v>
      </c>
      <c r="CM183" s="39">
        <f t="shared" si="156"/>
        <v>3.5907299999999998</v>
      </c>
      <c r="CN183" s="39">
        <f t="shared" si="150"/>
        <v>6.5524193548387091</v>
      </c>
      <c r="CO183" s="39">
        <f t="shared" si="141"/>
        <v>3.9019242269673198</v>
      </c>
      <c r="CP183" s="39">
        <f t="shared" si="116"/>
        <v>7.9675398898010688</v>
      </c>
      <c r="CQ183" s="39">
        <f t="shared" si="145"/>
        <v>2.9008318640953035</v>
      </c>
      <c r="CR183" s="39">
        <v>3.5907299999999998</v>
      </c>
      <c r="CS183" s="39">
        <f t="shared" si="152"/>
        <v>2.9008318640953035</v>
      </c>
      <c r="CT183" s="6"/>
      <c r="CU183" s="39">
        <f t="shared" si="157"/>
        <v>0.87118426054700837</v>
      </c>
    </row>
    <row r="184" spans="1:99">
      <c r="A184" s="59">
        <v>1676</v>
      </c>
      <c r="B184" s="6"/>
      <c r="C184" s="30">
        <v>1282.2</v>
      </c>
      <c r="D184" s="30">
        <v>889.1</v>
      </c>
      <c r="E184" s="30">
        <v>413</v>
      </c>
      <c r="F184" s="6"/>
      <c r="G184" s="30">
        <v>21.08</v>
      </c>
      <c r="H184" s="6"/>
      <c r="I184" s="30">
        <v>47.56</v>
      </c>
      <c r="J184" s="30">
        <v>69.37</v>
      </c>
      <c r="K184" s="30">
        <v>0.62</v>
      </c>
      <c r="L184" s="30">
        <v>73.42</v>
      </c>
      <c r="M184" s="6"/>
      <c r="N184" s="30">
        <v>380.3</v>
      </c>
      <c r="O184" s="30">
        <v>0.66</v>
      </c>
      <c r="P184" s="6"/>
      <c r="Q184" s="6"/>
      <c r="R184" s="6"/>
      <c r="S184" s="30">
        <v>793</v>
      </c>
      <c r="T184" s="30">
        <v>18.239999999999998</v>
      </c>
      <c r="U184" s="6"/>
      <c r="V184" s="6"/>
      <c r="W184" s="6"/>
      <c r="X184" s="6"/>
      <c r="Y184" s="30">
        <v>63.12</v>
      </c>
      <c r="Z184" s="6"/>
      <c r="AA184" s="30">
        <v>54.06</v>
      </c>
      <c r="AB184" s="30">
        <v>138.80000000000001</v>
      </c>
      <c r="AC184" s="30">
        <v>717</v>
      </c>
      <c r="AD184" s="30">
        <v>43.64</v>
      </c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39">
        <f t="shared" si="119"/>
        <v>0.29636666666666667</v>
      </c>
      <c r="AP184" s="40"/>
      <c r="AQ184" s="39">
        <f t="shared" si="158"/>
        <v>0.4274</v>
      </c>
      <c r="AR184" s="39">
        <f t="shared" si="120"/>
        <v>0.42159999999999997</v>
      </c>
      <c r="AS184" s="39">
        <f t="shared" si="121"/>
        <v>0</v>
      </c>
      <c r="AT184" s="39">
        <f t="shared" si="122"/>
        <v>3.3461146093502658</v>
      </c>
      <c r="AU184" s="39">
        <f t="shared" si="123"/>
        <v>1.5983870967741938</v>
      </c>
      <c r="AV184" s="39">
        <f t="shared" si="124"/>
        <v>0.33221719457013577</v>
      </c>
      <c r="AW184" s="39">
        <f t="shared" si="125"/>
        <v>380.3</v>
      </c>
      <c r="AX184" s="39">
        <f t="shared" si="126"/>
        <v>1.5207373271889402</v>
      </c>
      <c r="AY184" s="39">
        <f t="shared" si="127"/>
        <v>0</v>
      </c>
      <c r="AZ184" s="39">
        <f t="shared" si="127"/>
        <v>0</v>
      </c>
      <c r="BA184" s="39">
        <f t="shared" si="127"/>
        <v>0</v>
      </c>
      <c r="BB184" s="39">
        <f t="shared" si="127"/>
        <v>793</v>
      </c>
      <c r="BC184" s="39">
        <f t="shared" si="128"/>
        <v>36.479999999999997</v>
      </c>
      <c r="BD184" s="39">
        <f t="shared" si="129"/>
        <v>0</v>
      </c>
      <c r="BE184" s="39">
        <f t="shared" si="129"/>
        <v>0</v>
      </c>
      <c r="BF184" s="39">
        <f t="shared" si="129"/>
        <v>0</v>
      </c>
      <c r="BG184" s="39">
        <f t="shared" si="130"/>
        <v>0</v>
      </c>
      <c r="BH184" s="39">
        <f t="shared" si="146"/>
        <v>5.9216589861751148</v>
      </c>
      <c r="BI184" s="39">
        <f t="shared" si="131"/>
        <v>0</v>
      </c>
      <c r="BJ184" s="39">
        <f t="shared" si="132"/>
        <v>3.6635944700460832</v>
      </c>
      <c r="BK184" s="39">
        <f t="shared" si="133"/>
        <v>0.13880000000000001</v>
      </c>
      <c r="BL184" s="39">
        <f t="shared" si="134"/>
        <v>0.23899999999999999</v>
      </c>
      <c r="BM184" s="39">
        <f t="shared" si="135"/>
        <v>6.7345679012345686E-2</v>
      </c>
      <c r="BN184" s="39">
        <f t="shared" si="135"/>
        <v>0</v>
      </c>
      <c r="BO184" s="39">
        <f t="shared" si="135"/>
        <v>0</v>
      </c>
      <c r="BP184" s="39">
        <f t="shared" si="135"/>
        <v>0</v>
      </c>
      <c r="BQ184" s="39">
        <f t="shared" si="136"/>
        <v>0</v>
      </c>
      <c r="BR184" s="39">
        <f t="shared" si="137"/>
        <v>0</v>
      </c>
      <c r="BS184" s="39">
        <f t="shared" si="138"/>
        <v>0</v>
      </c>
      <c r="BT184" s="39">
        <f t="shared" si="139"/>
        <v>0</v>
      </c>
      <c r="BU184" s="39">
        <f t="shared" si="139"/>
        <v>0</v>
      </c>
      <c r="BV184" s="40"/>
      <c r="BW184" s="39">
        <v>8.5399999999999991</v>
      </c>
      <c r="BX184" s="39">
        <f t="shared" si="159"/>
        <v>0.4274</v>
      </c>
      <c r="BY184" s="39">
        <f t="shared" si="153"/>
        <v>0.85225775520000002</v>
      </c>
      <c r="BZ184" s="39"/>
      <c r="CA184" s="39">
        <f t="shared" si="154"/>
        <v>0.85225775520000002</v>
      </c>
      <c r="CB184" s="39">
        <f t="shared" si="113"/>
        <v>0.42159999999999997</v>
      </c>
      <c r="CC184" s="39">
        <f t="shared" si="148"/>
        <v>1.5207373271889402</v>
      </c>
      <c r="CD184" s="39">
        <f t="shared" si="160"/>
        <v>3.3461146093502658</v>
      </c>
      <c r="CE184" s="39">
        <f t="shared" si="160"/>
        <v>1.5983870967741938</v>
      </c>
      <c r="CF184" s="39">
        <f t="shared" si="155"/>
        <v>8.4485407066052232E-2</v>
      </c>
      <c r="CG184" s="39">
        <f t="shared" si="161"/>
        <v>0.13880000000000001</v>
      </c>
      <c r="CH184" s="39">
        <f t="shared" si="142"/>
        <v>3.6635944700460832</v>
      </c>
      <c r="CI184" s="39">
        <f t="shared" si="143"/>
        <v>0</v>
      </c>
      <c r="CJ184" s="39">
        <f t="shared" si="151"/>
        <v>0.33221719457013577</v>
      </c>
      <c r="CK184" s="39">
        <f t="shared" si="140"/>
        <v>3.3461146093502658</v>
      </c>
      <c r="CL184" s="39">
        <f t="shared" si="144"/>
        <v>0</v>
      </c>
      <c r="CM184" s="39">
        <f t="shared" si="156"/>
        <v>3.6776024999999994</v>
      </c>
      <c r="CN184" s="39">
        <f t="shared" si="150"/>
        <v>5.9216589861751148</v>
      </c>
      <c r="CO184" s="39">
        <f t="shared" si="141"/>
        <v>3.3461146093502658</v>
      </c>
      <c r="CP184" s="39">
        <f t="shared" si="116"/>
        <v>8.7450563579204896</v>
      </c>
      <c r="CQ184" s="39">
        <f t="shared" si="145"/>
        <v>3.1839110299074207</v>
      </c>
      <c r="CR184" s="39">
        <v>3.6776024999999994</v>
      </c>
      <c r="CS184" s="39">
        <f t="shared" si="152"/>
        <v>3.1839110299074207</v>
      </c>
      <c r="CT184" s="6"/>
      <c r="CU184" s="39">
        <f t="shared" si="157"/>
        <v>0.9020156929548655</v>
      </c>
    </row>
    <row r="185" spans="1:99">
      <c r="A185" s="59">
        <v>1677</v>
      </c>
      <c r="B185" s="6"/>
      <c r="C185" s="30">
        <v>1029.2</v>
      </c>
      <c r="D185" s="30">
        <v>720.9</v>
      </c>
      <c r="E185" s="30">
        <v>446.7</v>
      </c>
      <c r="F185" s="6"/>
      <c r="G185" s="30">
        <v>16.53</v>
      </c>
      <c r="H185" s="6"/>
      <c r="I185" s="30">
        <v>40.26</v>
      </c>
      <c r="J185" s="30">
        <v>67.44</v>
      </c>
      <c r="K185" s="30">
        <v>0.8</v>
      </c>
      <c r="L185" s="30">
        <v>75.09</v>
      </c>
      <c r="M185" s="6"/>
      <c r="N185" s="30">
        <v>490.2</v>
      </c>
      <c r="O185" s="30">
        <v>0.67</v>
      </c>
      <c r="P185" s="6"/>
      <c r="Q185" s="30">
        <v>77.8</v>
      </c>
      <c r="R185" s="30">
        <v>77.900000000000006</v>
      </c>
      <c r="S185" s="6"/>
      <c r="T185" s="30">
        <v>19.760000000000002</v>
      </c>
      <c r="U185" s="6"/>
      <c r="V185" s="30">
        <v>1.33</v>
      </c>
      <c r="W185" s="6"/>
      <c r="X185" s="6"/>
      <c r="Y185" s="30">
        <v>64.349999999999994</v>
      </c>
      <c r="Z185" s="6"/>
      <c r="AA185" s="30">
        <v>56.07</v>
      </c>
      <c r="AB185" s="30">
        <v>131.6</v>
      </c>
      <c r="AC185" s="30">
        <v>605</v>
      </c>
      <c r="AD185" s="30">
        <v>47.99</v>
      </c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39">
        <f t="shared" si="119"/>
        <v>0.24029999999999999</v>
      </c>
      <c r="AP185" s="40"/>
      <c r="AQ185" s="39">
        <f t="shared" si="158"/>
        <v>0.34306666666666669</v>
      </c>
      <c r="AR185" s="39">
        <f t="shared" si="120"/>
        <v>0.3306</v>
      </c>
      <c r="AS185" s="39">
        <f t="shared" si="121"/>
        <v>0</v>
      </c>
      <c r="AT185" s="39">
        <f t="shared" si="122"/>
        <v>2.8325183804129876</v>
      </c>
      <c r="AU185" s="39">
        <f t="shared" si="123"/>
        <v>1.5539170506912443</v>
      </c>
      <c r="AV185" s="39">
        <f t="shared" si="124"/>
        <v>0.33977375565610862</v>
      </c>
      <c r="AW185" s="39">
        <f t="shared" si="125"/>
        <v>490.2</v>
      </c>
      <c r="AX185" s="39">
        <f t="shared" si="126"/>
        <v>1.5437788018433181</v>
      </c>
      <c r="AY185" s="39">
        <f t="shared" si="127"/>
        <v>0</v>
      </c>
      <c r="AZ185" s="39">
        <f t="shared" si="127"/>
        <v>77.8</v>
      </c>
      <c r="BA185" s="39">
        <f t="shared" si="127"/>
        <v>77.900000000000006</v>
      </c>
      <c r="BB185" s="39">
        <f t="shared" si="127"/>
        <v>0</v>
      </c>
      <c r="BC185" s="39">
        <f t="shared" si="128"/>
        <v>39.520000000000003</v>
      </c>
      <c r="BD185" s="39">
        <f t="shared" si="129"/>
        <v>0</v>
      </c>
      <c r="BE185" s="39">
        <f t="shared" si="129"/>
        <v>3.0645161290322585</v>
      </c>
      <c r="BF185" s="39">
        <f t="shared" si="129"/>
        <v>0</v>
      </c>
      <c r="BG185" s="39">
        <f t="shared" si="130"/>
        <v>0</v>
      </c>
      <c r="BH185" s="39">
        <f t="shared" si="146"/>
        <v>5.7709293394777266</v>
      </c>
      <c r="BI185" s="39">
        <f t="shared" si="131"/>
        <v>0</v>
      </c>
      <c r="BJ185" s="39">
        <f t="shared" si="132"/>
        <v>3.7998102466793169</v>
      </c>
      <c r="BK185" s="39">
        <f t="shared" si="133"/>
        <v>0.13159999999999999</v>
      </c>
      <c r="BL185" s="39">
        <f t="shared" si="134"/>
        <v>0.20166666666666666</v>
      </c>
      <c r="BM185" s="39">
        <f t="shared" si="135"/>
        <v>7.4058641975308648E-2</v>
      </c>
      <c r="BN185" s="39">
        <f t="shared" si="135"/>
        <v>0</v>
      </c>
      <c r="BO185" s="39">
        <f t="shared" si="135"/>
        <v>0</v>
      </c>
      <c r="BP185" s="39">
        <f t="shared" si="135"/>
        <v>0</v>
      </c>
      <c r="BQ185" s="39">
        <f t="shared" si="136"/>
        <v>0</v>
      </c>
      <c r="BR185" s="39">
        <f t="shared" si="137"/>
        <v>0</v>
      </c>
      <c r="BS185" s="39">
        <f t="shared" si="138"/>
        <v>0</v>
      </c>
      <c r="BT185" s="39">
        <f t="shared" si="139"/>
        <v>0</v>
      </c>
      <c r="BU185" s="39">
        <f t="shared" si="139"/>
        <v>0</v>
      </c>
      <c r="BV185" s="40"/>
      <c r="BW185" s="39">
        <v>8.2799999999999994</v>
      </c>
      <c r="BX185" s="39">
        <f t="shared" si="159"/>
        <v>0.34306666666666669</v>
      </c>
      <c r="BY185" s="39">
        <f t="shared" si="153"/>
        <v>0.73983676053333336</v>
      </c>
      <c r="BZ185" s="39"/>
      <c r="CA185" s="39">
        <f t="shared" si="154"/>
        <v>0.73983676053333336</v>
      </c>
      <c r="CB185" s="39">
        <f t="shared" si="113"/>
        <v>0.3306</v>
      </c>
      <c r="CC185" s="39">
        <f t="shared" si="148"/>
        <v>1.5437788018433181</v>
      </c>
      <c r="CD185" s="39">
        <f t="shared" si="160"/>
        <v>2.8325183804129876</v>
      </c>
      <c r="CE185" s="39">
        <f t="shared" si="160"/>
        <v>1.5539170506912443</v>
      </c>
      <c r="CF185" s="39">
        <f t="shared" si="155"/>
        <v>8.5765488991295449E-2</v>
      </c>
      <c r="CG185" s="39">
        <f t="shared" si="161"/>
        <v>0.13159999999999999</v>
      </c>
      <c r="CH185" s="39">
        <f t="shared" si="142"/>
        <v>3.7998102466793169</v>
      </c>
      <c r="CI185" s="39">
        <f t="shared" si="143"/>
        <v>0</v>
      </c>
      <c r="CJ185" s="39">
        <f t="shared" si="151"/>
        <v>0.33977375565610862</v>
      </c>
      <c r="CK185" s="39">
        <f t="shared" si="140"/>
        <v>2.8325183804129876</v>
      </c>
      <c r="CL185" s="39">
        <f t="shared" si="144"/>
        <v>0</v>
      </c>
      <c r="CM185" s="39">
        <f t="shared" si="156"/>
        <v>3.0405375000000001</v>
      </c>
      <c r="CN185" s="39">
        <f t="shared" si="150"/>
        <v>5.7709293394777266</v>
      </c>
      <c r="CO185" s="39">
        <f t="shared" si="141"/>
        <v>2.8325183804129876</v>
      </c>
      <c r="CP185" s="39">
        <f t="shared" si="116"/>
        <v>9.6167565219203546</v>
      </c>
      <c r="CQ185" s="39">
        <f t="shared" si="145"/>
        <v>3.5012807132277071</v>
      </c>
      <c r="CR185" s="39">
        <v>3.0405375000000001</v>
      </c>
      <c r="CS185" s="39">
        <f t="shared" si="152"/>
        <v>3.5012807132277071</v>
      </c>
      <c r="CT185" s="6"/>
      <c r="CU185" s="39">
        <f t="shared" si="157"/>
        <v>0.82798629012484792</v>
      </c>
    </row>
    <row r="186" spans="1:99">
      <c r="A186" s="59">
        <v>1678</v>
      </c>
      <c r="B186" s="6"/>
      <c r="C186" s="30">
        <v>664.5</v>
      </c>
      <c r="D186" s="30">
        <v>557.70000000000005</v>
      </c>
      <c r="E186" s="30">
        <v>353.1</v>
      </c>
      <c r="F186" s="6"/>
      <c r="G186" s="30">
        <v>12.7</v>
      </c>
      <c r="H186" s="6"/>
      <c r="I186" s="30">
        <v>43.62</v>
      </c>
      <c r="J186" s="30">
        <v>58.79</v>
      </c>
      <c r="K186" s="30">
        <v>0.76</v>
      </c>
      <c r="L186" s="30">
        <v>72.09</v>
      </c>
      <c r="M186" s="6"/>
      <c r="N186" s="30">
        <v>350</v>
      </c>
      <c r="O186" s="30">
        <v>0.69</v>
      </c>
      <c r="P186" s="6"/>
      <c r="Q186" s="30">
        <v>48.1</v>
      </c>
      <c r="R186" s="30">
        <v>52.1</v>
      </c>
      <c r="S186" s="6"/>
      <c r="T186" s="30">
        <v>21.25</v>
      </c>
      <c r="U186" s="6"/>
      <c r="V186" s="6"/>
      <c r="W186" s="6"/>
      <c r="X186" s="6"/>
      <c r="Y186" s="30">
        <v>67.680000000000007</v>
      </c>
      <c r="Z186" s="6"/>
      <c r="AA186" s="30">
        <v>53.17</v>
      </c>
      <c r="AB186" s="30">
        <v>139.5</v>
      </c>
      <c r="AC186" s="30">
        <v>841</v>
      </c>
      <c r="AD186" s="30">
        <v>54.04</v>
      </c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39">
        <f t="shared" si="119"/>
        <v>0.18590000000000001</v>
      </c>
      <c r="AP186" s="40"/>
      <c r="AQ186" s="39">
        <f t="shared" si="158"/>
        <v>0.2215</v>
      </c>
      <c r="AR186" s="39">
        <f t="shared" si="120"/>
        <v>0.254</v>
      </c>
      <c r="AS186" s="39">
        <f t="shared" si="121"/>
        <v>0</v>
      </c>
      <c r="AT186" s="39">
        <f t="shared" si="122"/>
        <v>3.0689133570197344</v>
      </c>
      <c r="AU186" s="39">
        <f t="shared" si="123"/>
        <v>1.3546082949308755</v>
      </c>
      <c r="AV186" s="39">
        <f t="shared" si="124"/>
        <v>0.32619909502262445</v>
      </c>
      <c r="AW186" s="39">
        <f t="shared" si="125"/>
        <v>350</v>
      </c>
      <c r="AX186" s="39">
        <f t="shared" si="126"/>
        <v>1.5898617511520736</v>
      </c>
      <c r="AY186" s="39">
        <f t="shared" si="127"/>
        <v>0</v>
      </c>
      <c r="AZ186" s="39">
        <f t="shared" si="127"/>
        <v>48.1</v>
      </c>
      <c r="BA186" s="39">
        <f t="shared" si="127"/>
        <v>52.1</v>
      </c>
      <c r="BB186" s="39">
        <f t="shared" si="127"/>
        <v>0</v>
      </c>
      <c r="BC186" s="39">
        <f t="shared" si="128"/>
        <v>42.5</v>
      </c>
      <c r="BD186" s="39">
        <f t="shared" si="129"/>
        <v>0</v>
      </c>
      <c r="BE186" s="39">
        <f t="shared" si="129"/>
        <v>0</v>
      </c>
      <c r="BF186" s="39">
        <f t="shared" si="129"/>
        <v>0</v>
      </c>
      <c r="BG186" s="39">
        <f t="shared" si="130"/>
        <v>0</v>
      </c>
      <c r="BH186" s="39">
        <f t="shared" si="146"/>
        <v>5.080645161290323</v>
      </c>
      <c r="BI186" s="39">
        <f t="shared" si="131"/>
        <v>0</v>
      </c>
      <c r="BJ186" s="39">
        <f t="shared" si="132"/>
        <v>3.6032800216860941</v>
      </c>
      <c r="BK186" s="39">
        <f t="shared" si="133"/>
        <v>0.13950000000000001</v>
      </c>
      <c r="BL186" s="39">
        <f t="shared" si="134"/>
        <v>0.28033333333333332</v>
      </c>
      <c r="BM186" s="39">
        <f t="shared" si="135"/>
        <v>8.3395061728395059E-2</v>
      </c>
      <c r="BN186" s="39">
        <f t="shared" si="135"/>
        <v>0</v>
      </c>
      <c r="BO186" s="39">
        <f t="shared" si="135"/>
        <v>0</v>
      </c>
      <c r="BP186" s="39">
        <f t="shared" si="135"/>
        <v>0</v>
      </c>
      <c r="BQ186" s="39">
        <f t="shared" si="136"/>
        <v>0</v>
      </c>
      <c r="BR186" s="39">
        <f t="shared" si="137"/>
        <v>0</v>
      </c>
      <c r="BS186" s="39">
        <f t="shared" si="138"/>
        <v>0</v>
      </c>
      <c r="BT186" s="39">
        <f t="shared" si="139"/>
        <v>0</v>
      </c>
      <c r="BU186" s="39">
        <f t="shared" si="139"/>
        <v>0</v>
      </c>
      <c r="BV186" s="40"/>
      <c r="BW186" s="39">
        <v>8.5399999999999991</v>
      </c>
      <c r="BX186" s="39">
        <f t="shared" si="159"/>
        <v>0.2215</v>
      </c>
      <c r="BY186" s="39">
        <f t="shared" si="153"/>
        <v>0.59604650200000009</v>
      </c>
      <c r="BZ186" s="39"/>
      <c r="CA186" s="39">
        <f t="shared" si="154"/>
        <v>0.59604650200000009</v>
      </c>
      <c r="CB186" s="39">
        <f t="shared" si="113"/>
        <v>0.254</v>
      </c>
      <c r="CC186" s="39">
        <f t="shared" si="148"/>
        <v>1.5898617511520736</v>
      </c>
      <c r="CD186" s="39">
        <f t="shared" si="160"/>
        <v>3.0689133570197344</v>
      </c>
      <c r="CE186" s="39">
        <f t="shared" si="160"/>
        <v>1.3546082949308755</v>
      </c>
      <c r="CF186" s="39">
        <f t="shared" si="155"/>
        <v>8.8325652841781871E-2</v>
      </c>
      <c r="CG186" s="39">
        <f t="shared" si="161"/>
        <v>0.13950000000000001</v>
      </c>
      <c r="CH186" s="39">
        <f t="shared" si="142"/>
        <v>3.6032800216860941</v>
      </c>
      <c r="CI186" s="39">
        <f t="shared" si="143"/>
        <v>0</v>
      </c>
      <c r="CJ186" s="39">
        <f t="shared" si="151"/>
        <v>0.32619909502262445</v>
      </c>
      <c r="CK186" s="39">
        <f t="shared" si="140"/>
        <v>3.0689133570197344</v>
      </c>
      <c r="CL186" s="39">
        <f t="shared" si="144"/>
        <v>0</v>
      </c>
      <c r="CM186" s="39">
        <f t="shared" si="156"/>
        <v>3.1770514285714286</v>
      </c>
      <c r="CN186" s="39">
        <f t="shared" si="150"/>
        <v>5.080645161290323</v>
      </c>
      <c r="CO186" s="39">
        <f t="shared" si="141"/>
        <v>3.0689133570197344</v>
      </c>
      <c r="CP186" s="39">
        <f t="shared" si="116"/>
        <v>10.829121117828214</v>
      </c>
      <c r="CQ186" s="39">
        <f t="shared" si="145"/>
        <v>3.9426799279605182</v>
      </c>
      <c r="CR186" s="39">
        <v>3.1770514285714286</v>
      </c>
      <c r="CS186" s="39">
        <f t="shared" si="152"/>
        <v>3.9426799279605182</v>
      </c>
      <c r="CT186" s="6"/>
      <c r="CU186" s="39">
        <f t="shared" si="157"/>
        <v>0.75863104508282297</v>
      </c>
    </row>
    <row r="187" spans="1:99">
      <c r="A187" s="59">
        <v>1679</v>
      </c>
      <c r="B187" s="6"/>
      <c r="C187" s="30">
        <v>625.70000000000005</v>
      </c>
      <c r="D187" s="30">
        <v>624.79999999999995</v>
      </c>
      <c r="E187" s="30">
        <v>375.6</v>
      </c>
      <c r="F187" s="6"/>
      <c r="G187" s="30">
        <v>14.45</v>
      </c>
      <c r="H187" s="6"/>
      <c r="I187" s="30">
        <v>49.03</v>
      </c>
      <c r="J187" s="30">
        <v>72.25</v>
      </c>
      <c r="K187" s="30">
        <v>0.67</v>
      </c>
      <c r="L187" s="30">
        <v>70.489999999999995</v>
      </c>
      <c r="M187" s="6"/>
      <c r="N187" s="30">
        <v>414.8</v>
      </c>
      <c r="O187" s="30">
        <v>0.72</v>
      </c>
      <c r="P187" s="6"/>
      <c r="Q187" s="30">
        <v>70.2</v>
      </c>
      <c r="R187" s="30">
        <v>192.2</v>
      </c>
      <c r="S187" s="30">
        <v>1201</v>
      </c>
      <c r="T187" s="30">
        <v>19.2</v>
      </c>
      <c r="U187" s="6"/>
      <c r="V187" s="6"/>
      <c r="W187" s="6"/>
      <c r="X187" s="6"/>
      <c r="Y187" s="30">
        <v>65.08</v>
      </c>
      <c r="Z187" s="6"/>
      <c r="AA187" s="30">
        <v>52.06</v>
      </c>
      <c r="AB187" s="30">
        <v>149</v>
      </c>
      <c r="AC187" s="30">
        <v>546</v>
      </c>
      <c r="AD187" s="30">
        <v>53.97</v>
      </c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39">
        <f t="shared" si="119"/>
        <v>0.20826666666666666</v>
      </c>
      <c r="AP187" s="40"/>
      <c r="AQ187" s="39">
        <f t="shared" si="158"/>
        <v>0.20856666666666668</v>
      </c>
      <c r="AR187" s="39">
        <f t="shared" si="120"/>
        <v>0.28899999999999998</v>
      </c>
      <c r="AS187" s="39">
        <f t="shared" si="121"/>
        <v>0</v>
      </c>
      <c r="AT187" s="39">
        <f t="shared" si="122"/>
        <v>3.4495374116157174</v>
      </c>
      <c r="AU187" s="39">
        <f t="shared" si="123"/>
        <v>1.6647465437788018</v>
      </c>
      <c r="AV187" s="39">
        <f t="shared" si="124"/>
        <v>0.31895927601809954</v>
      </c>
      <c r="AW187" s="39">
        <f t="shared" si="125"/>
        <v>414.8</v>
      </c>
      <c r="AX187" s="39">
        <f t="shared" si="126"/>
        <v>1.6589861751152073</v>
      </c>
      <c r="AY187" s="39">
        <f t="shared" si="127"/>
        <v>0</v>
      </c>
      <c r="AZ187" s="39">
        <f t="shared" si="127"/>
        <v>70.2</v>
      </c>
      <c r="BA187" s="39">
        <f t="shared" si="127"/>
        <v>192.2</v>
      </c>
      <c r="BB187" s="39">
        <f t="shared" si="127"/>
        <v>1201</v>
      </c>
      <c r="BC187" s="39">
        <f t="shared" si="128"/>
        <v>38.4</v>
      </c>
      <c r="BD187" s="39">
        <f t="shared" si="129"/>
        <v>0</v>
      </c>
      <c r="BE187" s="39">
        <f t="shared" si="129"/>
        <v>0</v>
      </c>
      <c r="BF187" s="39">
        <f t="shared" si="129"/>
        <v>0</v>
      </c>
      <c r="BG187" s="39">
        <f t="shared" si="130"/>
        <v>0</v>
      </c>
      <c r="BH187" s="39">
        <f t="shared" si="146"/>
        <v>5.2697772657450077</v>
      </c>
      <c r="BI187" s="39">
        <f t="shared" si="131"/>
        <v>0</v>
      </c>
      <c r="BJ187" s="39">
        <f t="shared" si="132"/>
        <v>3.5280563838438601</v>
      </c>
      <c r="BK187" s="39">
        <f t="shared" si="133"/>
        <v>0.14899999999999999</v>
      </c>
      <c r="BL187" s="39">
        <f t="shared" si="134"/>
        <v>0.182</v>
      </c>
      <c r="BM187" s="39">
        <f t="shared" si="135"/>
        <v>8.3287037037037034E-2</v>
      </c>
      <c r="BN187" s="39">
        <f t="shared" si="135"/>
        <v>0</v>
      </c>
      <c r="BO187" s="39">
        <f t="shared" si="135"/>
        <v>0</v>
      </c>
      <c r="BP187" s="39">
        <f t="shared" si="135"/>
        <v>0</v>
      </c>
      <c r="BQ187" s="39">
        <f t="shared" si="136"/>
        <v>0</v>
      </c>
      <c r="BR187" s="39">
        <f t="shared" si="137"/>
        <v>0</v>
      </c>
      <c r="BS187" s="39">
        <f t="shared" si="138"/>
        <v>0</v>
      </c>
      <c r="BT187" s="39">
        <f t="shared" si="139"/>
        <v>0</v>
      </c>
      <c r="BU187" s="39">
        <f t="shared" si="139"/>
        <v>0</v>
      </c>
      <c r="BV187" s="40"/>
      <c r="BW187" s="39">
        <v>8.41</v>
      </c>
      <c r="BX187" s="39">
        <f t="shared" si="159"/>
        <v>0.20856666666666668</v>
      </c>
      <c r="BY187" s="39">
        <f t="shared" si="153"/>
        <v>0.57621244453333342</v>
      </c>
      <c r="BZ187" s="39"/>
      <c r="CA187" s="39">
        <f t="shared" si="154"/>
        <v>0.57621244453333342</v>
      </c>
      <c r="CB187" s="39">
        <f t="shared" si="113"/>
        <v>0.28899999999999998</v>
      </c>
      <c r="CC187" s="39">
        <f t="shared" si="148"/>
        <v>1.6589861751152073</v>
      </c>
      <c r="CD187" s="39">
        <f t="shared" si="160"/>
        <v>3.4495374116157174</v>
      </c>
      <c r="CE187" s="39">
        <f t="shared" si="160"/>
        <v>1.6647465437788018</v>
      </c>
      <c r="CF187" s="39">
        <f t="shared" si="155"/>
        <v>9.216589861751151E-2</v>
      </c>
      <c r="CG187" s="39">
        <f t="shared" si="161"/>
        <v>0.14899999999999999</v>
      </c>
      <c r="CH187" s="39">
        <f t="shared" si="142"/>
        <v>3.5280563838438601</v>
      </c>
      <c r="CI187" s="39">
        <f t="shared" si="143"/>
        <v>0</v>
      </c>
      <c r="CJ187" s="39">
        <f t="shared" si="151"/>
        <v>0.31895927601809954</v>
      </c>
      <c r="CK187" s="39">
        <f t="shared" si="140"/>
        <v>3.4495374116157174</v>
      </c>
      <c r="CL187" s="39">
        <f t="shared" si="144"/>
        <v>0</v>
      </c>
      <c r="CM187" s="39">
        <f t="shared" si="156"/>
        <v>3.0405375000000001</v>
      </c>
      <c r="CN187" s="39">
        <f t="shared" si="150"/>
        <v>5.2697772657450077</v>
      </c>
      <c r="CO187" s="39">
        <f t="shared" si="141"/>
        <v>3.4495374116157174</v>
      </c>
      <c r="CP187" s="39">
        <f t="shared" si="116"/>
        <v>10.815093758867295</v>
      </c>
      <c r="CQ187" s="39">
        <f t="shared" si="145"/>
        <v>3.9375728296082375</v>
      </c>
      <c r="CR187" s="39">
        <v>3.0405375000000001</v>
      </c>
      <c r="CS187" s="39">
        <f t="shared" si="152"/>
        <v>3.9375728296082375</v>
      </c>
      <c r="CT187" s="6"/>
      <c r="CU187" s="39">
        <f t="shared" si="157"/>
        <v>0.76886084258373966</v>
      </c>
    </row>
    <row r="188" spans="1:99">
      <c r="A188" s="59">
        <v>1680</v>
      </c>
      <c r="B188" s="6"/>
      <c r="C188" s="30">
        <v>554.70000000000005</v>
      </c>
      <c r="D188" s="30">
        <v>480.6</v>
      </c>
      <c r="E188" s="30">
        <v>403.1</v>
      </c>
      <c r="F188" s="6"/>
      <c r="G188" s="30">
        <v>14.06</v>
      </c>
      <c r="H188" s="6"/>
      <c r="I188" s="30">
        <v>42.67</v>
      </c>
      <c r="J188" s="30">
        <v>61.84</v>
      </c>
      <c r="K188" s="30">
        <v>0.68</v>
      </c>
      <c r="L188" s="30">
        <v>65.22</v>
      </c>
      <c r="M188" s="6"/>
      <c r="N188" s="30">
        <v>367.4</v>
      </c>
      <c r="O188" s="30">
        <v>0.67</v>
      </c>
      <c r="P188" s="6"/>
      <c r="Q188" s="30">
        <v>54.7</v>
      </c>
      <c r="R188" s="30">
        <v>55.4</v>
      </c>
      <c r="S188" s="30">
        <v>1802</v>
      </c>
      <c r="T188" s="30">
        <v>21.14</v>
      </c>
      <c r="U188" s="6"/>
      <c r="V188" s="30">
        <v>0.85</v>
      </c>
      <c r="W188" s="6"/>
      <c r="X188" s="6"/>
      <c r="Y188" s="30">
        <v>51.73</v>
      </c>
      <c r="Z188" s="6"/>
      <c r="AA188" s="30">
        <v>52.56</v>
      </c>
      <c r="AB188" s="30">
        <v>145</v>
      </c>
      <c r="AC188" s="30">
        <v>867</v>
      </c>
      <c r="AD188" s="30">
        <v>51.11</v>
      </c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39">
        <f t="shared" si="119"/>
        <v>0.16020000000000001</v>
      </c>
      <c r="AP188" s="40"/>
      <c r="AQ188" s="39">
        <f t="shared" si="158"/>
        <v>0.18490000000000001</v>
      </c>
      <c r="AR188" s="39">
        <f t="shared" si="120"/>
        <v>0.28120000000000001</v>
      </c>
      <c r="AS188" s="39">
        <f t="shared" si="121"/>
        <v>0</v>
      </c>
      <c r="AT188" s="39">
        <f t="shared" si="122"/>
        <v>3.0020754916100891</v>
      </c>
      <c r="AU188" s="39">
        <f t="shared" si="123"/>
        <v>1.4248847926267283</v>
      </c>
      <c r="AV188" s="39">
        <f t="shared" si="124"/>
        <v>0.29511312217194569</v>
      </c>
      <c r="AW188" s="39">
        <f t="shared" si="125"/>
        <v>367.4</v>
      </c>
      <c r="AX188" s="39">
        <f t="shared" si="126"/>
        <v>1.5437788018433181</v>
      </c>
      <c r="AY188" s="39">
        <f t="shared" si="127"/>
        <v>0</v>
      </c>
      <c r="AZ188" s="39">
        <f t="shared" si="127"/>
        <v>54.7</v>
      </c>
      <c r="BA188" s="39">
        <f t="shared" si="127"/>
        <v>55.4</v>
      </c>
      <c r="BB188" s="39">
        <f t="shared" si="127"/>
        <v>1802</v>
      </c>
      <c r="BC188" s="39">
        <f t="shared" si="128"/>
        <v>42.28</v>
      </c>
      <c r="BD188" s="39">
        <f t="shared" si="129"/>
        <v>0</v>
      </c>
      <c r="BE188" s="39">
        <f t="shared" si="129"/>
        <v>1.9585253456221199</v>
      </c>
      <c r="BF188" s="39">
        <f t="shared" si="129"/>
        <v>0</v>
      </c>
      <c r="BG188" s="39">
        <f t="shared" si="130"/>
        <v>0</v>
      </c>
      <c r="BH188" s="39">
        <f t="shared" si="146"/>
        <v>5.3139400921658986</v>
      </c>
      <c r="BI188" s="39">
        <f t="shared" si="131"/>
        <v>0</v>
      </c>
      <c r="BJ188" s="39">
        <f t="shared" si="132"/>
        <v>3.5619409053944158</v>
      </c>
      <c r="BK188" s="39">
        <f t="shared" si="133"/>
        <v>0.14499999999999999</v>
      </c>
      <c r="BL188" s="39">
        <f t="shared" si="134"/>
        <v>0.28899999999999998</v>
      </c>
      <c r="BM188" s="39">
        <f t="shared" si="135"/>
        <v>7.8873456790123461E-2</v>
      </c>
      <c r="BN188" s="39">
        <f t="shared" si="135"/>
        <v>0</v>
      </c>
      <c r="BO188" s="39">
        <f t="shared" si="135"/>
        <v>0</v>
      </c>
      <c r="BP188" s="39">
        <f t="shared" si="135"/>
        <v>0</v>
      </c>
      <c r="BQ188" s="39">
        <f t="shared" si="136"/>
        <v>0</v>
      </c>
      <c r="BR188" s="39">
        <f t="shared" si="137"/>
        <v>0</v>
      </c>
      <c r="BS188" s="39">
        <f t="shared" si="138"/>
        <v>0</v>
      </c>
      <c r="BT188" s="39">
        <f t="shared" si="139"/>
        <v>0</v>
      </c>
      <c r="BU188" s="39">
        <f t="shared" si="139"/>
        <v>0</v>
      </c>
      <c r="BV188" s="40"/>
      <c r="BW188" s="39">
        <v>8.41</v>
      </c>
      <c r="BX188" s="39">
        <f t="shared" si="159"/>
        <v>0.18490000000000001</v>
      </c>
      <c r="BY188" s="39">
        <f t="shared" si="153"/>
        <v>0.54676287520000011</v>
      </c>
      <c r="BZ188" s="39"/>
      <c r="CA188" s="39">
        <f t="shared" si="154"/>
        <v>0.54676287520000011</v>
      </c>
      <c r="CB188" s="39">
        <f t="shared" si="113"/>
        <v>0.28120000000000001</v>
      </c>
      <c r="CC188" s="39">
        <f t="shared" si="148"/>
        <v>1.5437788018433181</v>
      </c>
      <c r="CD188" s="39">
        <f t="shared" si="160"/>
        <v>3.0020754916100891</v>
      </c>
      <c r="CE188" s="39">
        <f t="shared" si="160"/>
        <v>1.4248847926267283</v>
      </c>
      <c r="CF188" s="39">
        <f t="shared" si="155"/>
        <v>8.5765488991295449E-2</v>
      </c>
      <c r="CG188" s="39">
        <f t="shared" si="161"/>
        <v>0.14499999999999999</v>
      </c>
      <c r="CH188" s="39">
        <f t="shared" si="142"/>
        <v>3.5619409053944158</v>
      </c>
      <c r="CI188" s="39">
        <f t="shared" si="143"/>
        <v>0</v>
      </c>
      <c r="CJ188" s="39">
        <f t="shared" si="151"/>
        <v>0.29511312217194569</v>
      </c>
      <c r="CK188" s="39">
        <f t="shared" si="140"/>
        <v>3.0020754916100891</v>
      </c>
      <c r="CL188" s="39">
        <f t="shared" si="144"/>
        <v>0</v>
      </c>
      <c r="CM188" s="39">
        <f t="shared" si="156"/>
        <v>3.1025892857142856</v>
      </c>
      <c r="CN188" s="39">
        <f t="shared" si="150"/>
        <v>5.3139400921658986</v>
      </c>
      <c r="CO188" s="39">
        <f t="shared" si="141"/>
        <v>3.0020754916100891</v>
      </c>
      <c r="CP188" s="39">
        <f t="shared" si="116"/>
        <v>10.241975949892671</v>
      </c>
      <c r="CQ188" s="39">
        <f t="shared" si="145"/>
        <v>3.728911382643636</v>
      </c>
      <c r="CR188" s="39">
        <v>3.1025892857142856</v>
      </c>
      <c r="CS188" s="39">
        <f t="shared" si="152"/>
        <v>3.728911382643636</v>
      </c>
      <c r="CT188" s="6"/>
      <c r="CU188" s="39">
        <f t="shared" si="157"/>
        <v>0.72077020104664735</v>
      </c>
    </row>
    <row r="189" spans="1:99">
      <c r="A189" s="59">
        <v>1681</v>
      </c>
      <c r="B189" s="6"/>
      <c r="C189" s="30">
        <v>610</v>
      </c>
      <c r="D189" s="30">
        <v>453.8</v>
      </c>
      <c r="E189" s="30">
        <v>384.5</v>
      </c>
      <c r="F189" s="6"/>
      <c r="G189" s="30">
        <v>14.59</v>
      </c>
      <c r="H189" s="6"/>
      <c r="I189" s="30">
        <v>38.11</v>
      </c>
      <c r="J189" s="30">
        <v>52.38</v>
      </c>
      <c r="K189" s="30">
        <v>0.67</v>
      </c>
      <c r="L189" s="30">
        <v>61.41</v>
      </c>
      <c r="M189" s="6"/>
      <c r="N189" s="30">
        <v>291.8</v>
      </c>
      <c r="O189" s="30">
        <v>0.64</v>
      </c>
      <c r="P189" s="6"/>
      <c r="Q189" s="30">
        <v>76.099999999999994</v>
      </c>
      <c r="R189" s="30">
        <v>45</v>
      </c>
      <c r="S189" s="30">
        <v>801</v>
      </c>
      <c r="T189" s="30">
        <v>19.989999999999998</v>
      </c>
      <c r="U189" s="6"/>
      <c r="V189" s="6"/>
      <c r="W189" s="6"/>
      <c r="X189" s="6"/>
      <c r="Y189" s="30">
        <v>55.18</v>
      </c>
      <c r="Z189" s="6"/>
      <c r="AA189" s="30">
        <v>48.59</v>
      </c>
      <c r="AB189" s="30">
        <v>109</v>
      </c>
      <c r="AC189" s="30">
        <v>673</v>
      </c>
      <c r="AD189" s="30">
        <v>51.36</v>
      </c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39">
        <f t="shared" si="119"/>
        <v>0.15126666666666666</v>
      </c>
      <c r="AP189" s="40"/>
      <c r="AQ189" s="39">
        <f t="shared" si="158"/>
        <v>0.20333333333333334</v>
      </c>
      <c r="AR189" s="39">
        <f t="shared" si="120"/>
        <v>0.2918</v>
      </c>
      <c r="AS189" s="39">
        <f t="shared" si="121"/>
        <v>0</v>
      </c>
      <c r="AT189" s="39">
        <f t="shared" si="122"/>
        <v>2.6812537376437895</v>
      </c>
      <c r="AU189" s="39">
        <f t="shared" si="123"/>
        <v>1.2069124423963136</v>
      </c>
      <c r="AV189" s="39">
        <f t="shared" si="124"/>
        <v>0.27787330316742082</v>
      </c>
      <c r="AW189" s="39">
        <f t="shared" si="125"/>
        <v>291.8</v>
      </c>
      <c r="AX189" s="39">
        <f t="shared" si="126"/>
        <v>1.4746543778801844</v>
      </c>
      <c r="AY189" s="39">
        <f t="shared" si="127"/>
        <v>0</v>
      </c>
      <c r="AZ189" s="39">
        <f t="shared" si="127"/>
        <v>76.099999999999994</v>
      </c>
      <c r="BA189" s="39">
        <f t="shared" si="127"/>
        <v>45</v>
      </c>
      <c r="BB189" s="39">
        <f t="shared" si="127"/>
        <v>801</v>
      </c>
      <c r="BC189" s="39">
        <f t="shared" si="128"/>
        <v>39.979999999999997</v>
      </c>
      <c r="BD189" s="39">
        <f t="shared" si="129"/>
        <v>0</v>
      </c>
      <c r="BE189" s="39">
        <f t="shared" si="129"/>
        <v>0</v>
      </c>
      <c r="BF189" s="39">
        <f t="shared" si="129"/>
        <v>0</v>
      </c>
      <c r="BG189" s="39">
        <f t="shared" si="130"/>
        <v>0</v>
      </c>
      <c r="BH189" s="39">
        <f t="shared" si="146"/>
        <v>4.6995007680491554</v>
      </c>
      <c r="BI189" s="39">
        <f t="shared" si="131"/>
        <v>0</v>
      </c>
      <c r="BJ189" s="39">
        <f t="shared" si="132"/>
        <v>3.2928978042830037</v>
      </c>
      <c r="BK189" s="39">
        <f t="shared" si="133"/>
        <v>0.109</v>
      </c>
      <c r="BL189" s="39">
        <f t="shared" si="134"/>
        <v>0.22433333333333333</v>
      </c>
      <c r="BM189" s="39">
        <f t="shared" si="135"/>
        <v>7.9259259259259252E-2</v>
      </c>
      <c r="BN189" s="39">
        <f t="shared" si="135"/>
        <v>0</v>
      </c>
      <c r="BO189" s="39">
        <f t="shared" si="135"/>
        <v>0</v>
      </c>
      <c r="BP189" s="39">
        <f t="shared" si="135"/>
        <v>0</v>
      </c>
      <c r="BQ189" s="39">
        <f t="shared" si="136"/>
        <v>0</v>
      </c>
      <c r="BR189" s="39">
        <f t="shared" si="137"/>
        <v>0</v>
      </c>
      <c r="BS189" s="39">
        <f t="shared" si="138"/>
        <v>0</v>
      </c>
      <c r="BT189" s="39">
        <f t="shared" si="139"/>
        <v>0</v>
      </c>
      <c r="BU189" s="39">
        <f t="shared" si="139"/>
        <v>0</v>
      </c>
      <c r="BV189" s="40"/>
      <c r="BW189" s="39">
        <v>8.41</v>
      </c>
      <c r="BX189" s="39">
        <f t="shared" si="159"/>
        <v>0.20333333333333334</v>
      </c>
      <c r="BY189" s="39">
        <f t="shared" si="153"/>
        <v>0.56970035666666674</v>
      </c>
      <c r="BZ189" s="39"/>
      <c r="CA189" s="39">
        <f t="shared" si="154"/>
        <v>0.56970035666666674</v>
      </c>
      <c r="CB189" s="39">
        <f t="shared" si="113"/>
        <v>0.2918</v>
      </c>
      <c r="CC189" s="39">
        <f t="shared" si="148"/>
        <v>1.4746543778801844</v>
      </c>
      <c r="CD189" s="39">
        <f t="shared" si="160"/>
        <v>2.6812537376437895</v>
      </c>
      <c r="CE189" s="39">
        <f t="shared" si="160"/>
        <v>1.2069124423963136</v>
      </c>
      <c r="CF189" s="39">
        <f t="shared" si="155"/>
        <v>8.1925243215565796E-2</v>
      </c>
      <c r="CG189" s="39">
        <f t="shared" si="161"/>
        <v>0.109</v>
      </c>
      <c r="CH189" s="39">
        <f t="shared" si="142"/>
        <v>3.2928978042830037</v>
      </c>
      <c r="CI189" s="39">
        <f t="shared" si="143"/>
        <v>0</v>
      </c>
      <c r="CJ189" s="39">
        <f t="shared" si="151"/>
        <v>0.27787330316742082</v>
      </c>
      <c r="CK189" s="39">
        <f t="shared" si="140"/>
        <v>2.6812537376437895</v>
      </c>
      <c r="CL189" s="39">
        <f t="shared" si="144"/>
        <v>0</v>
      </c>
      <c r="CM189" s="39">
        <f t="shared" si="156"/>
        <v>3.56148</v>
      </c>
      <c r="CN189" s="39">
        <f t="shared" si="150"/>
        <v>4.6995007680491554</v>
      </c>
      <c r="CO189" s="39">
        <f t="shared" si="141"/>
        <v>2.6812537376437895</v>
      </c>
      <c r="CP189" s="39">
        <f t="shared" si="116"/>
        <v>10.292073660467375</v>
      </c>
      <c r="CQ189" s="39">
        <f t="shared" si="145"/>
        <v>3.7471510196160658</v>
      </c>
      <c r="CR189" s="39">
        <v>3.56148</v>
      </c>
      <c r="CS189" s="39">
        <f t="shared" si="152"/>
        <v>3.7471510196160658</v>
      </c>
      <c r="CT189" s="6"/>
      <c r="CU189" s="39">
        <f t="shared" si="157"/>
        <v>0.7109108156493682</v>
      </c>
    </row>
    <row r="190" spans="1:99">
      <c r="A190" s="59">
        <v>1682</v>
      </c>
      <c r="B190" s="6"/>
      <c r="C190" s="30">
        <v>718.9</v>
      </c>
      <c r="D190" s="30">
        <v>640.79999999999995</v>
      </c>
      <c r="E190" s="30">
        <v>456.6</v>
      </c>
      <c r="F190" s="6"/>
      <c r="G190" s="30">
        <v>19.170000000000002</v>
      </c>
      <c r="H190" s="6"/>
      <c r="I190" s="30">
        <v>41.91</v>
      </c>
      <c r="J190" s="30">
        <v>57.91</v>
      </c>
      <c r="K190" s="30">
        <v>0.66</v>
      </c>
      <c r="L190" s="30">
        <v>57.14</v>
      </c>
      <c r="M190" s="6"/>
      <c r="N190" s="30">
        <v>382.5</v>
      </c>
      <c r="O190" s="30">
        <v>0.67</v>
      </c>
      <c r="P190" s="6"/>
      <c r="Q190" s="30">
        <v>117.3</v>
      </c>
      <c r="R190" s="30">
        <v>118.1</v>
      </c>
      <c r="S190" s="6"/>
      <c r="T190" s="30">
        <v>23.54</v>
      </c>
      <c r="U190" s="6"/>
      <c r="V190" s="30">
        <v>0.8</v>
      </c>
      <c r="W190" s="6"/>
      <c r="X190" s="6"/>
      <c r="Y190" s="30">
        <v>51.49</v>
      </c>
      <c r="Z190" s="6"/>
      <c r="AA190" s="30">
        <v>44.86</v>
      </c>
      <c r="AB190" s="30">
        <v>115.7</v>
      </c>
      <c r="AC190" s="30">
        <v>610</v>
      </c>
      <c r="AD190" s="30">
        <v>52.93</v>
      </c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39">
        <f t="shared" si="119"/>
        <v>0.21359999999999998</v>
      </c>
      <c r="AP190" s="40"/>
      <c r="AQ190" s="39">
        <f t="shared" si="158"/>
        <v>0.23963333333333334</v>
      </c>
      <c r="AR190" s="39">
        <f t="shared" si="120"/>
        <v>0.38340000000000002</v>
      </c>
      <c r="AS190" s="39">
        <f t="shared" si="121"/>
        <v>0</v>
      </c>
      <c r="AT190" s="39">
        <f t="shared" si="122"/>
        <v>2.9486051992823721</v>
      </c>
      <c r="AU190" s="39">
        <f t="shared" si="123"/>
        <v>1.334331797235023</v>
      </c>
      <c r="AV190" s="39">
        <f t="shared" si="124"/>
        <v>0.258552036199095</v>
      </c>
      <c r="AW190" s="39">
        <f t="shared" si="125"/>
        <v>382.5</v>
      </c>
      <c r="AX190" s="39">
        <f t="shared" si="126"/>
        <v>1.5437788018433181</v>
      </c>
      <c r="AY190" s="39">
        <f t="shared" si="127"/>
        <v>0</v>
      </c>
      <c r="AZ190" s="39">
        <f t="shared" si="127"/>
        <v>117.3</v>
      </c>
      <c r="BA190" s="39">
        <f t="shared" si="127"/>
        <v>118.1</v>
      </c>
      <c r="BB190" s="39">
        <f t="shared" si="127"/>
        <v>0</v>
      </c>
      <c r="BC190" s="39">
        <f t="shared" si="128"/>
        <v>47.08</v>
      </c>
      <c r="BD190" s="39">
        <f t="shared" si="129"/>
        <v>0</v>
      </c>
      <c r="BE190" s="39">
        <f t="shared" si="129"/>
        <v>1.8433179723502304</v>
      </c>
      <c r="BF190" s="39">
        <f t="shared" si="129"/>
        <v>0</v>
      </c>
      <c r="BG190" s="39">
        <f t="shared" si="130"/>
        <v>0</v>
      </c>
      <c r="BH190" s="39">
        <f t="shared" si="146"/>
        <v>0</v>
      </c>
      <c r="BI190" s="39">
        <f t="shared" si="131"/>
        <v>0</v>
      </c>
      <c r="BJ190" s="39">
        <f t="shared" si="132"/>
        <v>3.0401192735158578</v>
      </c>
      <c r="BK190" s="39">
        <f t="shared" si="133"/>
        <v>0.1157</v>
      </c>
      <c r="BL190" s="39">
        <f t="shared" si="134"/>
        <v>0.20333333333333334</v>
      </c>
      <c r="BM190" s="39">
        <f t="shared" si="135"/>
        <v>8.1682098765432101E-2</v>
      </c>
      <c r="BN190" s="39">
        <f t="shared" si="135"/>
        <v>0</v>
      </c>
      <c r="BO190" s="39">
        <f t="shared" si="135"/>
        <v>0</v>
      </c>
      <c r="BP190" s="39">
        <f t="shared" si="135"/>
        <v>0</v>
      </c>
      <c r="BQ190" s="39">
        <f t="shared" si="136"/>
        <v>0</v>
      </c>
      <c r="BR190" s="39">
        <f t="shared" si="137"/>
        <v>0</v>
      </c>
      <c r="BS190" s="39">
        <f t="shared" si="138"/>
        <v>0</v>
      </c>
      <c r="BT190" s="39">
        <f t="shared" si="139"/>
        <v>0</v>
      </c>
      <c r="BU190" s="39">
        <f t="shared" si="139"/>
        <v>0</v>
      </c>
      <c r="BV190" s="40"/>
      <c r="BW190" s="39">
        <v>8.48</v>
      </c>
      <c r="BX190" s="39">
        <f t="shared" si="159"/>
        <v>0.23963333333333334</v>
      </c>
      <c r="BY190" s="39">
        <f t="shared" si="153"/>
        <v>0.61688429906666675</v>
      </c>
      <c r="BZ190" s="39"/>
      <c r="CA190" s="39">
        <f t="shared" si="154"/>
        <v>0.61688429906666675</v>
      </c>
      <c r="CB190" s="39">
        <f t="shared" ref="CB190:CB253" si="162">AR190</f>
        <v>0.38340000000000002</v>
      </c>
      <c r="CC190" s="39">
        <f t="shared" si="148"/>
        <v>1.5437788018433181</v>
      </c>
      <c r="CD190" s="39">
        <f t="shared" si="160"/>
        <v>2.9486051992823721</v>
      </c>
      <c r="CE190" s="39">
        <f t="shared" si="160"/>
        <v>1.334331797235023</v>
      </c>
      <c r="CF190" s="39">
        <f t="shared" si="155"/>
        <v>8.5765488991295449E-2</v>
      </c>
      <c r="CG190" s="39">
        <f t="shared" si="161"/>
        <v>0.1157</v>
      </c>
      <c r="CH190" s="39">
        <f t="shared" si="142"/>
        <v>3.0401192735158578</v>
      </c>
      <c r="CI190" s="39">
        <f t="shared" si="143"/>
        <v>0</v>
      </c>
      <c r="CJ190" s="39">
        <f t="shared" si="151"/>
        <v>0.258552036199095</v>
      </c>
      <c r="CK190" s="39">
        <f t="shared" si="140"/>
        <v>2.9486051992823721</v>
      </c>
      <c r="CL190" s="39">
        <f t="shared" si="144"/>
        <v>0</v>
      </c>
      <c r="CM190" s="39">
        <f t="shared" si="156"/>
        <v>3.1798928571428569</v>
      </c>
      <c r="CN190" s="39">
        <v>4.7</v>
      </c>
      <c r="CO190" s="39">
        <f t="shared" si="141"/>
        <v>2.9486051992823721</v>
      </c>
      <c r="CP190" s="39">
        <f t="shared" si="116"/>
        <v>10.606687282876523</v>
      </c>
      <c r="CQ190" s="39">
        <f t="shared" si="145"/>
        <v>3.8616959398029276</v>
      </c>
      <c r="CR190" s="39">
        <v>3.1798928571428569</v>
      </c>
      <c r="CS190" s="39">
        <f t="shared" si="152"/>
        <v>3.8616959398029276</v>
      </c>
      <c r="CT190" s="6"/>
      <c r="CU190" s="39">
        <f t="shared" si="157"/>
        <v>0.74450999893884939</v>
      </c>
    </row>
    <row r="191" spans="1:99">
      <c r="A191" s="59">
        <v>1683</v>
      </c>
      <c r="B191" s="6"/>
      <c r="C191" s="30">
        <v>699.8</v>
      </c>
      <c r="D191" s="30">
        <v>506.6</v>
      </c>
      <c r="E191" s="30">
        <v>272.3</v>
      </c>
      <c r="F191" s="6"/>
      <c r="G191" s="30">
        <v>13.95</v>
      </c>
      <c r="H191" s="6"/>
      <c r="I191" s="30">
        <v>40.81</v>
      </c>
      <c r="J191" s="30">
        <v>59.83</v>
      </c>
      <c r="K191" s="30">
        <v>0.63</v>
      </c>
      <c r="L191" s="30">
        <v>66.48</v>
      </c>
      <c r="M191" s="6"/>
      <c r="N191" s="30">
        <v>240.3</v>
      </c>
      <c r="O191" s="30">
        <v>0.63</v>
      </c>
      <c r="P191" s="6"/>
      <c r="Q191" s="30">
        <v>52.1</v>
      </c>
      <c r="R191" s="30">
        <v>44</v>
      </c>
      <c r="S191" s="6"/>
      <c r="T191" s="30">
        <v>14.67</v>
      </c>
      <c r="U191" s="6"/>
      <c r="V191" s="30">
        <v>0.8</v>
      </c>
      <c r="W191" s="6"/>
      <c r="X191" s="6"/>
      <c r="Y191" s="30">
        <v>49.11</v>
      </c>
      <c r="Z191" s="6"/>
      <c r="AA191" s="30">
        <v>40.44</v>
      </c>
      <c r="AB191" s="30">
        <v>127.1</v>
      </c>
      <c r="AC191" s="30">
        <v>633</v>
      </c>
      <c r="AD191" s="30">
        <v>53.38</v>
      </c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39">
        <f t="shared" si="119"/>
        <v>0.16886666666666666</v>
      </c>
      <c r="AP191" s="40"/>
      <c r="AQ191" s="39">
        <f t="shared" si="158"/>
        <v>0.23326666666666665</v>
      </c>
      <c r="AR191" s="39">
        <f t="shared" si="120"/>
        <v>0.27899999999999997</v>
      </c>
      <c r="AS191" s="39">
        <f t="shared" si="121"/>
        <v>0</v>
      </c>
      <c r="AT191" s="39">
        <f t="shared" si="122"/>
        <v>2.8712139867027826</v>
      </c>
      <c r="AU191" s="39">
        <f t="shared" si="123"/>
        <v>1.3785714285714286</v>
      </c>
      <c r="AV191" s="39">
        <f t="shared" si="124"/>
        <v>0.30081447963800906</v>
      </c>
      <c r="AW191" s="39">
        <f t="shared" si="125"/>
        <v>240.3</v>
      </c>
      <c r="AX191" s="39">
        <f t="shared" si="126"/>
        <v>1.4516129032258065</v>
      </c>
      <c r="AY191" s="39">
        <f t="shared" si="127"/>
        <v>0</v>
      </c>
      <c r="AZ191" s="39">
        <f t="shared" si="127"/>
        <v>52.1</v>
      </c>
      <c r="BA191" s="39">
        <f t="shared" si="127"/>
        <v>44</v>
      </c>
      <c r="BB191" s="39">
        <f t="shared" si="127"/>
        <v>0</v>
      </c>
      <c r="BC191" s="39">
        <f t="shared" si="128"/>
        <v>29.34</v>
      </c>
      <c r="BD191" s="39">
        <f t="shared" si="129"/>
        <v>0</v>
      </c>
      <c r="BE191" s="39">
        <f t="shared" si="129"/>
        <v>1.8433179723502304</v>
      </c>
      <c r="BF191" s="39">
        <f t="shared" si="129"/>
        <v>0</v>
      </c>
      <c r="BG191" s="39">
        <f t="shared" si="130"/>
        <v>0</v>
      </c>
      <c r="BH191" s="39">
        <f t="shared" si="146"/>
        <v>4.7004608294930872</v>
      </c>
      <c r="BI191" s="39">
        <f t="shared" si="131"/>
        <v>0</v>
      </c>
      <c r="BJ191" s="39">
        <f t="shared" si="132"/>
        <v>2.7405801030089454</v>
      </c>
      <c r="BK191" s="39">
        <f t="shared" si="133"/>
        <v>0.12709999999999999</v>
      </c>
      <c r="BL191" s="39">
        <f t="shared" si="134"/>
        <v>0.21099999999999999</v>
      </c>
      <c r="BM191" s="39">
        <f t="shared" si="135"/>
        <v>8.2376543209876543E-2</v>
      </c>
      <c r="BN191" s="39">
        <f t="shared" si="135"/>
        <v>0</v>
      </c>
      <c r="BO191" s="39">
        <f t="shared" si="135"/>
        <v>0</v>
      </c>
      <c r="BP191" s="39">
        <f t="shared" si="135"/>
        <v>0</v>
      </c>
      <c r="BQ191" s="39">
        <f t="shared" si="136"/>
        <v>0</v>
      </c>
      <c r="BR191" s="39">
        <f t="shared" si="137"/>
        <v>0</v>
      </c>
      <c r="BS191" s="39">
        <f t="shared" si="138"/>
        <v>0</v>
      </c>
      <c r="BT191" s="39">
        <f t="shared" si="139"/>
        <v>0</v>
      </c>
      <c r="BU191" s="39">
        <f t="shared" si="139"/>
        <v>0</v>
      </c>
      <c r="BV191" s="40"/>
      <c r="BW191" s="39">
        <v>8.41</v>
      </c>
      <c r="BX191" s="39">
        <f t="shared" si="159"/>
        <v>0.23326666666666665</v>
      </c>
      <c r="BY191" s="39">
        <f t="shared" si="153"/>
        <v>0.60694784013333336</v>
      </c>
      <c r="BZ191" s="39"/>
      <c r="CA191" s="39">
        <f t="shared" si="154"/>
        <v>0.60694784013333336</v>
      </c>
      <c r="CB191" s="39">
        <f t="shared" si="162"/>
        <v>0.27899999999999997</v>
      </c>
      <c r="CC191" s="39">
        <f t="shared" si="148"/>
        <v>1.4516129032258065</v>
      </c>
      <c r="CD191" s="39">
        <f t="shared" si="160"/>
        <v>2.8712139867027826</v>
      </c>
      <c r="CE191" s="39">
        <f t="shared" si="160"/>
        <v>1.3785714285714286</v>
      </c>
      <c r="CF191" s="39">
        <f t="shared" si="155"/>
        <v>8.0645161290322578E-2</v>
      </c>
      <c r="CG191" s="39">
        <f t="shared" si="161"/>
        <v>0.12709999999999999</v>
      </c>
      <c r="CH191" s="39">
        <f t="shared" si="142"/>
        <v>2.7405801030089454</v>
      </c>
      <c r="CI191" s="39">
        <f t="shared" si="143"/>
        <v>0</v>
      </c>
      <c r="CJ191" s="39">
        <f t="shared" si="151"/>
        <v>0.30081447963800906</v>
      </c>
      <c r="CK191" s="39">
        <f t="shared" si="140"/>
        <v>2.8712139867027826</v>
      </c>
      <c r="CL191" s="39">
        <f t="shared" si="144"/>
        <v>0</v>
      </c>
      <c r="CM191" s="39">
        <f t="shared" si="156"/>
        <v>3.0526971428571428</v>
      </c>
      <c r="CN191" s="39">
        <f t="shared" ref="CN191:CN254" si="163">BH191</f>
        <v>4.7004608294930872</v>
      </c>
      <c r="CO191" s="39">
        <f t="shared" si="141"/>
        <v>2.8712139867027826</v>
      </c>
      <c r="CP191" s="39">
        <f t="shared" ref="CP191:CP200" si="164">1000*BM191/7.701</f>
        <v>10.696863161910992</v>
      </c>
      <c r="CQ191" s="39">
        <f t="shared" si="145"/>
        <v>3.8945272863533025</v>
      </c>
      <c r="CR191" s="39">
        <v>3.0526971428571428</v>
      </c>
      <c r="CS191" s="39">
        <f t="shared" si="152"/>
        <v>3.8945272863533025</v>
      </c>
      <c r="CT191" s="6"/>
      <c r="CU191" s="39">
        <f t="shared" si="157"/>
        <v>0.73666835606466508</v>
      </c>
    </row>
    <row r="192" spans="1:99">
      <c r="A192" s="59">
        <v>1684</v>
      </c>
      <c r="B192" s="6"/>
      <c r="C192" s="30">
        <v>944.9</v>
      </c>
      <c r="D192" s="30">
        <v>576.70000000000005</v>
      </c>
      <c r="E192" s="30">
        <v>360.4</v>
      </c>
      <c r="F192" s="6"/>
      <c r="G192" s="30">
        <v>18.93</v>
      </c>
      <c r="H192" s="6"/>
      <c r="I192" s="30">
        <v>46.86</v>
      </c>
      <c r="J192" s="30">
        <v>66.319999999999993</v>
      </c>
      <c r="K192" s="30">
        <v>0.67</v>
      </c>
      <c r="L192" s="30">
        <v>67.47</v>
      </c>
      <c r="M192" s="6"/>
      <c r="N192" s="30">
        <v>371.1</v>
      </c>
      <c r="O192" s="30">
        <v>0.69</v>
      </c>
      <c r="P192" s="6"/>
      <c r="Q192" s="30">
        <v>61.8</v>
      </c>
      <c r="R192" s="30">
        <v>36</v>
      </c>
      <c r="S192" s="6"/>
      <c r="T192" s="30">
        <v>16.95</v>
      </c>
      <c r="U192" s="6"/>
      <c r="V192" s="30">
        <v>0.71</v>
      </c>
      <c r="W192" s="6"/>
      <c r="X192" s="6"/>
      <c r="Y192" s="30">
        <v>51.71</v>
      </c>
      <c r="Z192" s="6"/>
      <c r="AA192" s="30">
        <v>44.59</v>
      </c>
      <c r="AB192" s="30">
        <v>134.19999999999999</v>
      </c>
      <c r="AC192" s="30">
        <v>865</v>
      </c>
      <c r="AD192" s="30">
        <v>56.87</v>
      </c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39">
        <f t="shared" si="119"/>
        <v>0.19223333333333334</v>
      </c>
      <c r="AP192" s="40"/>
      <c r="AQ192" s="39">
        <f t="shared" si="158"/>
        <v>0.31496666666666667</v>
      </c>
      <c r="AR192" s="39">
        <f t="shared" si="120"/>
        <v>0.37859999999999999</v>
      </c>
      <c r="AS192" s="39">
        <f t="shared" si="121"/>
        <v>0</v>
      </c>
      <c r="AT192" s="39">
        <f t="shared" si="122"/>
        <v>3.2968656558905267</v>
      </c>
      <c r="AU192" s="39">
        <f t="shared" si="123"/>
        <v>1.528110599078341</v>
      </c>
      <c r="AV192" s="39">
        <f t="shared" si="124"/>
        <v>0.30529411764705883</v>
      </c>
      <c r="AW192" s="39">
        <f t="shared" si="125"/>
        <v>371.1</v>
      </c>
      <c r="AX192" s="39">
        <f t="shared" si="126"/>
        <v>1.5898617511520736</v>
      </c>
      <c r="AY192" s="39">
        <f t="shared" si="127"/>
        <v>0</v>
      </c>
      <c r="AZ192" s="39">
        <f t="shared" si="127"/>
        <v>61.8</v>
      </c>
      <c r="BA192" s="39">
        <f t="shared" si="127"/>
        <v>36</v>
      </c>
      <c r="BB192" s="39">
        <f t="shared" si="127"/>
        <v>0</v>
      </c>
      <c r="BC192" s="39">
        <f t="shared" si="128"/>
        <v>33.9</v>
      </c>
      <c r="BD192" s="39">
        <f t="shared" si="129"/>
        <v>0</v>
      </c>
      <c r="BE192" s="39">
        <f t="shared" si="129"/>
        <v>1.6359447004608294</v>
      </c>
      <c r="BF192" s="39">
        <f t="shared" si="129"/>
        <v>0</v>
      </c>
      <c r="BG192" s="39">
        <f t="shared" si="130"/>
        <v>0</v>
      </c>
      <c r="BH192" s="39">
        <f t="shared" si="146"/>
        <v>5.0480030721966198</v>
      </c>
      <c r="BI192" s="39">
        <f t="shared" si="131"/>
        <v>0</v>
      </c>
      <c r="BJ192" s="39">
        <f t="shared" si="132"/>
        <v>3.021821631878558</v>
      </c>
      <c r="BK192" s="39">
        <f t="shared" si="133"/>
        <v>0.13419999999999999</v>
      </c>
      <c r="BL192" s="39">
        <f t="shared" si="134"/>
        <v>0.28833333333333333</v>
      </c>
      <c r="BM192" s="39">
        <f t="shared" si="135"/>
        <v>8.7762345679012338E-2</v>
      </c>
      <c r="BN192" s="39">
        <f t="shared" si="135"/>
        <v>0</v>
      </c>
      <c r="BO192" s="39">
        <f t="shared" si="135"/>
        <v>0</v>
      </c>
      <c r="BP192" s="39">
        <f t="shared" si="135"/>
        <v>0</v>
      </c>
      <c r="BQ192" s="39">
        <f t="shared" si="136"/>
        <v>0</v>
      </c>
      <c r="BR192" s="39">
        <f t="shared" si="137"/>
        <v>0</v>
      </c>
      <c r="BS192" s="39">
        <f t="shared" si="138"/>
        <v>0</v>
      </c>
      <c r="BT192" s="39">
        <f t="shared" si="139"/>
        <v>0</v>
      </c>
      <c r="BU192" s="39">
        <f t="shared" si="139"/>
        <v>0</v>
      </c>
      <c r="BV192" s="40"/>
      <c r="BW192" s="39">
        <v>8.5399999999999991</v>
      </c>
      <c r="BX192" s="39">
        <f t="shared" si="159"/>
        <v>0.31496666666666667</v>
      </c>
      <c r="BY192" s="39">
        <f t="shared" si="153"/>
        <v>0.71235156173333336</v>
      </c>
      <c r="BZ192" s="39"/>
      <c r="CA192" s="39">
        <f t="shared" si="154"/>
        <v>0.71235156173333336</v>
      </c>
      <c r="CB192" s="39">
        <f t="shared" si="162"/>
        <v>0.37859999999999999</v>
      </c>
      <c r="CC192" s="39">
        <f t="shared" si="148"/>
        <v>1.5898617511520736</v>
      </c>
      <c r="CD192" s="39">
        <f t="shared" si="160"/>
        <v>3.2968656558905267</v>
      </c>
      <c r="CE192" s="39">
        <f t="shared" si="160"/>
        <v>1.528110599078341</v>
      </c>
      <c r="CF192" s="39">
        <f t="shared" si="155"/>
        <v>8.8325652841781871E-2</v>
      </c>
      <c r="CG192" s="39">
        <f t="shared" si="161"/>
        <v>0.13419999999999999</v>
      </c>
      <c r="CH192" s="39">
        <f t="shared" si="142"/>
        <v>3.021821631878558</v>
      </c>
      <c r="CI192" s="39">
        <f t="shared" si="143"/>
        <v>0</v>
      </c>
      <c r="CJ192" s="39">
        <f t="shared" si="151"/>
        <v>0.30529411764705883</v>
      </c>
      <c r="CK192" s="39">
        <f t="shared" si="140"/>
        <v>3.2968656558905267</v>
      </c>
      <c r="CL192" s="39">
        <f t="shared" si="144"/>
        <v>0</v>
      </c>
      <c r="CM192" s="39">
        <f t="shared" si="156"/>
        <v>3.116295</v>
      </c>
      <c r="CN192" s="39">
        <f t="shared" si="163"/>
        <v>5.0480030721966198</v>
      </c>
      <c r="CO192" s="39">
        <f t="shared" si="141"/>
        <v>3.2968656558905267</v>
      </c>
      <c r="CP192" s="39">
        <f t="shared" si="164"/>
        <v>11.396227201533872</v>
      </c>
      <c r="CQ192" s="39">
        <f t="shared" si="145"/>
        <v>4.1491526184884275</v>
      </c>
      <c r="CR192" s="39">
        <v>3.116295</v>
      </c>
      <c r="CS192" s="39">
        <f t="shared" si="152"/>
        <v>4.1491526184884275</v>
      </c>
      <c r="CT192" s="6"/>
      <c r="CU192" s="39">
        <f t="shared" si="157"/>
        <v>0.82553567206062606</v>
      </c>
    </row>
    <row r="193" spans="1:99">
      <c r="A193" s="59">
        <v>1685</v>
      </c>
      <c r="B193" s="6"/>
      <c r="C193" s="30">
        <v>905</v>
      </c>
      <c r="D193" s="30">
        <v>845.8</v>
      </c>
      <c r="E193" s="30">
        <v>404.9</v>
      </c>
      <c r="F193" s="6"/>
      <c r="G193" s="30">
        <v>17.66</v>
      </c>
      <c r="H193" s="6"/>
      <c r="I193" s="30">
        <v>38.979999999999997</v>
      </c>
      <c r="J193" s="30">
        <v>65.77</v>
      </c>
      <c r="K193" s="30">
        <v>0.57999999999999996</v>
      </c>
      <c r="L193" s="30">
        <v>57.67</v>
      </c>
      <c r="M193" s="6"/>
      <c r="N193" s="30">
        <v>371</v>
      </c>
      <c r="O193" s="30">
        <v>0.65</v>
      </c>
      <c r="P193" s="6"/>
      <c r="Q193" s="30">
        <v>111.8</v>
      </c>
      <c r="R193" s="30">
        <v>50.7</v>
      </c>
      <c r="S193" s="6"/>
      <c r="T193" s="30">
        <v>18.27</v>
      </c>
      <c r="U193" s="6"/>
      <c r="V193" s="30">
        <v>0.7</v>
      </c>
      <c r="W193" s="6"/>
      <c r="X193" s="6"/>
      <c r="Y193" s="30">
        <v>48.37</v>
      </c>
      <c r="Z193" s="6"/>
      <c r="AA193" s="6"/>
      <c r="AB193" s="30">
        <v>120.5</v>
      </c>
      <c r="AC193" s="30">
        <v>774</v>
      </c>
      <c r="AD193" s="30">
        <v>45.78</v>
      </c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39">
        <f t="shared" si="119"/>
        <v>0.28193333333333331</v>
      </c>
      <c r="AP193" s="40"/>
      <c r="AQ193" s="39">
        <f t="shared" si="158"/>
        <v>0.30166666666666669</v>
      </c>
      <c r="AR193" s="39">
        <f t="shared" si="120"/>
        <v>0.35320000000000001</v>
      </c>
      <c r="AS193" s="39">
        <f t="shared" si="121"/>
        <v>0</v>
      </c>
      <c r="AT193" s="39">
        <f t="shared" si="122"/>
        <v>2.7424631512294648</v>
      </c>
      <c r="AU193" s="39">
        <f t="shared" si="123"/>
        <v>1.5154377880184331</v>
      </c>
      <c r="AV193" s="39">
        <f t="shared" si="124"/>
        <v>0.26095022624434389</v>
      </c>
      <c r="AW193" s="39">
        <f t="shared" si="125"/>
        <v>371</v>
      </c>
      <c r="AX193" s="39">
        <f t="shared" si="126"/>
        <v>1.4976958525345623</v>
      </c>
      <c r="AY193" s="39">
        <f t="shared" si="127"/>
        <v>0</v>
      </c>
      <c r="AZ193" s="39">
        <f t="shared" si="127"/>
        <v>111.8</v>
      </c>
      <c r="BA193" s="39">
        <f t="shared" si="127"/>
        <v>50.7</v>
      </c>
      <c r="BB193" s="39">
        <f t="shared" si="127"/>
        <v>0</v>
      </c>
      <c r="BC193" s="39">
        <f t="shared" si="128"/>
        <v>36.54</v>
      </c>
      <c r="BD193" s="39">
        <f t="shared" si="129"/>
        <v>0</v>
      </c>
      <c r="BE193" s="39">
        <f t="shared" si="129"/>
        <v>1.6129032258064515</v>
      </c>
      <c r="BF193" s="39">
        <f t="shared" si="129"/>
        <v>0</v>
      </c>
      <c r="BG193" s="39">
        <f t="shared" si="130"/>
        <v>0</v>
      </c>
      <c r="BH193" s="39">
        <f t="shared" si="146"/>
        <v>5.4512288786482337</v>
      </c>
      <c r="BI193" s="39">
        <f t="shared" si="131"/>
        <v>0</v>
      </c>
      <c r="BJ193" s="39">
        <f t="shared" si="132"/>
        <v>0</v>
      </c>
      <c r="BK193" s="39">
        <f t="shared" si="133"/>
        <v>0.1205</v>
      </c>
      <c r="BL193" s="39">
        <f t="shared" si="134"/>
        <v>0.25800000000000001</v>
      </c>
      <c r="BM193" s="39">
        <f t="shared" si="135"/>
        <v>7.0648148148148154E-2</v>
      </c>
      <c r="BN193" s="39">
        <f t="shared" si="135"/>
        <v>0</v>
      </c>
      <c r="BO193" s="39">
        <f t="shared" si="135"/>
        <v>0</v>
      </c>
      <c r="BP193" s="39">
        <f t="shared" si="135"/>
        <v>0</v>
      </c>
      <c r="BQ193" s="39">
        <f t="shared" si="136"/>
        <v>0</v>
      </c>
      <c r="BR193" s="39">
        <f t="shared" si="137"/>
        <v>0</v>
      </c>
      <c r="BS193" s="39">
        <f t="shared" si="138"/>
        <v>0</v>
      </c>
      <c r="BT193" s="39">
        <f t="shared" si="139"/>
        <v>0</v>
      </c>
      <c r="BU193" s="39">
        <f t="shared" si="139"/>
        <v>0</v>
      </c>
      <c r="BV193" s="40"/>
      <c r="BW193" s="39">
        <v>7.46</v>
      </c>
      <c r="BX193" s="39">
        <f t="shared" si="159"/>
        <v>0.30166666666666669</v>
      </c>
      <c r="BY193" s="39">
        <f t="shared" si="153"/>
        <v>0.66472689333333346</v>
      </c>
      <c r="BZ193" s="39"/>
      <c r="CA193" s="39">
        <f t="shared" si="154"/>
        <v>0.66472689333333346</v>
      </c>
      <c r="CB193" s="39">
        <f t="shared" si="162"/>
        <v>0.35320000000000001</v>
      </c>
      <c r="CC193" s="39">
        <f t="shared" si="148"/>
        <v>1.4976958525345623</v>
      </c>
      <c r="CD193" s="39">
        <f t="shared" si="160"/>
        <v>2.7424631512294648</v>
      </c>
      <c r="CE193" s="39">
        <f t="shared" si="160"/>
        <v>1.5154377880184331</v>
      </c>
      <c r="CF193" s="39">
        <f t="shared" si="155"/>
        <v>8.3205325140809014E-2</v>
      </c>
      <c r="CG193" s="39">
        <f t="shared" si="161"/>
        <v>0.1205</v>
      </c>
      <c r="CH193" s="39">
        <f t="shared" si="142"/>
        <v>0</v>
      </c>
      <c r="CI193" s="39">
        <f t="shared" si="143"/>
        <v>0</v>
      </c>
      <c r="CJ193" s="39">
        <f t="shared" si="151"/>
        <v>0.26095022624434389</v>
      </c>
      <c r="CK193" s="39">
        <f t="shared" si="140"/>
        <v>2.7424631512294648</v>
      </c>
      <c r="CL193" s="39">
        <f t="shared" si="144"/>
        <v>0</v>
      </c>
      <c r="CM193" s="39">
        <f t="shared" si="156"/>
        <v>3.3325277142857139</v>
      </c>
      <c r="CN193" s="39">
        <f t="shared" si="163"/>
        <v>5.4512288786482337</v>
      </c>
      <c r="CO193" s="39">
        <f t="shared" si="141"/>
        <v>2.7424631512294648</v>
      </c>
      <c r="CP193" s="39">
        <f t="shared" si="164"/>
        <v>9.1738927604399638</v>
      </c>
      <c r="CQ193" s="39">
        <f t="shared" si="145"/>
        <v>3.3400423223914237</v>
      </c>
      <c r="CR193" s="39">
        <v>3.3325277142857139</v>
      </c>
      <c r="CS193" s="39">
        <f t="shared" si="152"/>
        <v>3.3400423223914237</v>
      </c>
      <c r="CT193" s="6"/>
      <c r="CU193" s="39">
        <f t="shared" si="157"/>
        <v>0.75691811850630375</v>
      </c>
    </row>
    <row r="194" spans="1:99">
      <c r="A194" s="59">
        <v>1686</v>
      </c>
      <c r="B194" s="6"/>
      <c r="C194" s="30">
        <v>539.29999999999995</v>
      </c>
      <c r="D194" s="30">
        <v>426.4</v>
      </c>
      <c r="E194" s="30">
        <v>260.2</v>
      </c>
      <c r="F194" s="6"/>
      <c r="G194" s="30">
        <v>12.68</v>
      </c>
      <c r="H194" s="6"/>
      <c r="I194" s="30">
        <v>39.54</v>
      </c>
      <c r="J194" s="30">
        <v>52</v>
      </c>
      <c r="K194" s="30">
        <v>0.56000000000000005</v>
      </c>
      <c r="L194" s="30">
        <v>60.58</v>
      </c>
      <c r="M194" s="6"/>
      <c r="N194" s="30">
        <v>358.1</v>
      </c>
      <c r="O194" s="30">
        <v>0.66</v>
      </c>
      <c r="P194" s="6"/>
      <c r="Q194" s="30">
        <v>93.7</v>
      </c>
      <c r="R194" s="30">
        <v>32.6</v>
      </c>
      <c r="S194" s="30">
        <v>1872</v>
      </c>
      <c r="T194" s="30">
        <v>18.28</v>
      </c>
      <c r="U194" s="6"/>
      <c r="V194" s="30">
        <v>0.93</v>
      </c>
      <c r="W194" s="6"/>
      <c r="X194" s="6"/>
      <c r="Y194" s="30">
        <v>56.9</v>
      </c>
      <c r="Z194" s="6"/>
      <c r="AA194" s="30">
        <v>47.61</v>
      </c>
      <c r="AB194" s="30">
        <v>115.3</v>
      </c>
      <c r="AC194" s="30">
        <v>633</v>
      </c>
      <c r="AD194" s="30">
        <v>44.89</v>
      </c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39">
        <f t="shared" si="119"/>
        <v>0.14213333333333333</v>
      </c>
      <c r="AP194" s="40"/>
      <c r="AQ194" s="39">
        <f t="shared" si="158"/>
        <v>0.17976666666666666</v>
      </c>
      <c r="AR194" s="39">
        <f t="shared" si="120"/>
        <v>0.25359999999999999</v>
      </c>
      <c r="AS194" s="39">
        <f t="shared" si="121"/>
        <v>0</v>
      </c>
      <c r="AT194" s="39">
        <f t="shared" si="122"/>
        <v>2.781862313997256</v>
      </c>
      <c r="AU194" s="39">
        <f t="shared" si="123"/>
        <v>1.1981566820276499</v>
      </c>
      <c r="AV194" s="39">
        <f t="shared" si="124"/>
        <v>0.27411764705882352</v>
      </c>
      <c r="AW194" s="39">
        <f t="shared" si="125"/>
        <v>358.1</v>
      </c>
      <c r="AX194" s="39">
        <f t="shared" si="126"/>
        <v>1.5207373271889402</v>
      </c>
      <c r="AY194" s="39">
        <f t="shared" si="127"/>
        <v>0</v>
      </c>
      <c r="AZ194" s="39">
        <f t="shared" si="127"/>
        <v>93.7</v>
      </c>
      <c r="BA194" s="39">
        <f t="shared" si="127"/>
        <v>32.6</v>
      </c>
      <c r="BB194" s="39">
        <f t="shared" si="127"/>
        <v>1872</v>
      </c>
      <c r="BC194" s="39">
        <f t="shared" si="128"/>
        <v>36.56</v>
      </c>
      <c r="BD194" s="39">
        <f t="shared" si="129"/>
        <v>0</v>
      </c>
      <c r="BE194" s="39">
        <f t="shared" si="129"/>
        <v>2.1428571428571428</v>
      </c>
      <c r="BF194" s="39">
        <f t="shared" si="129"/>
        <v>0</v>
      </c>
      <c r="BG194" s="39">
        <f t="shared" si="130"/>
        <v>0</v>
      </c>
      <c r="BH194" s="39">
        <f t="shared" si="146"/>
        <v>6.0599078341013817</v>
      </c>
      <c r="BI194" s="39">
        <f t="shared" si="131"/>
        <v>0</v>
      </c>
      <c r="BJ194" s="39">
        <f t="shared" si="132"/>
        <v>3.2264841420439141</v>
      </c>
      <c r="BK194" s="39">
        <f t="shared" si="133"/>
        <v>0.1153</v>
      </c>
      <c r="BL194" s="39">
        <f t="shared" si="134"/>
        <v>0.21099999999999999</v>
      </c>
      <c r="BM194" s="39">
        <f t="shared" si="135"/>
        <v>6.9274691358024693E-2</v>
      </c>
      <c r="BN194" s="39">
        <f t="shared" si="135"/>
        <v>0</v>
      </c>
      <c r="BO194" s="39">
        <f t="shared" si="135"/>
        <v>0</v>
      </c>
      <c r="BP194" s="39">
        <f t="shared" si="135"/>
        <v>0</v>
      </c>
      <c r="BQ194" s="39">
        <f t="shared" si="136"/>
        <v>0</v>
      </c>
      <c r="BR194" s="39">
        <f t="shared" si="137"/>
        <v>0</v>
      </c>
      <c r="BS194" s="39">
        <f t="shared" si="138"/>
        <v>0</v>
      </c>
      <c r="BT194" s="39">
        <f t="shared" si="139"/>
        <v>0</v>
      </c>
      <c r="BU194" s="39">
        <f t="shared" si="139"/>
        <v>0</v>
      </c>
      <c r="BV194" s="40"/>
      <c r="BW194" s="39">
        <v>7.46</v>
      </c>
      <c r="BX194" s="39">
        <f t="shared" si="159"/>
        <v>0.17976666666666666</v>
      </c>
      <c r="BY194" s="39">
        <f t="shared" si="153"/>
        <v>0.51304087213333338</v>
      </c>
      <c r="BZ194" s="39"/>
      <c r="CA194" s="39">
        <f t="shared" si="154"/>
        <v>0.51304087213333338</v>
      </c>
      <c r="CB194" s="39">
        <f t="shared" si="162"/>
        <v>0.25359999999999999</v>
      </c>
      <c r="CC194" s="39">
        <f t="shared" si="148"/>
        <v>1.5207373271889402</v>
      </c>
      <c r="CD194" s="39">
        <f t="shared" si="160"/>
        <v>2.781862313997256</v>
      </c>
      <c r="CE194" s="39">
        <f t="shared" si="160"/>
        <v>1.1981566820276499</v>
      </c>
      <c r="CF194" s="39">
        <f t="shared" si="155"/>
        <v>8.4485407066052232E-2</v>
      </c>
      <c r="CG194" s="39">
        <f t="shared" si="161"/>
        <v>0.1153</v>
      </c>
      <c r="CH194" s="39">
        <f t="shared" si="142"/>
        <v>3.2264841420439141</v>
      </c>
      <c r="CI194" s="39">
        <f t="shared" si="143"/>
        <v>0</v>
      </c>
      <c r="CJ194" s="39">
        <f t="shared" si="151"/>
        <v>0.27411764705882352</v>
      </c>
      <c r="CK194" s="39">
        <f t="shared" si="140"/>
        <v>2.781862313997256</v>
      </c>
      <c r="CL194" s="39">
        <f t="shared" si="144"/>
        <v>0</v>
      </c>
      <c r="CM194" s="39">
        <f t="shared" si="156"/>
        <v>3.2180515714285716</v>
      </c>
      <c r="CN194" s="39">
        <f t="shared" si="163"/>
        <v>6.0599078341013817</v>
      </c>
      <c r="CO194" s="39">
        <f t="shared" si="141"/>
        <v>2.781862313997256</v>
      </c>
      <c r="CP194" s="39">
        <f t="shared" si="164"/>
        <v>8.9955449107940133</v>
      </c>
      <c r="CQ194" s="39">
        <f t="shared" si="145"/>
        <v>3.2751092147695715</v>
      </c>
      <c r="CR194" s="39">
        <v>3.2180515714285716</v>
      </c>
      <c r="CS194" s="39">
        <f t="shared" si="152"/>
        <v>3.2751092147695715</v>
      </c>
      <c r="CT194" s="6"/>
      <c r="CU194" s="39">
        <f t="shared" si="157"/>
        <v>0.683939981684901</v>
      </c>
    </row>
    <row r="195" spans="1:99">
      <c r="A195" s="59">
        <v>1687</v>
      </c>
      <c r="B195" s="6"/>
      <c r="C195" s="30">
        <v>470.6</v>
      </c>
      <c r="D195" s="30">
        <v>398.4</v>
      </c>
      <c r="E195" s="30">
        <v>274.10000000000002</v>
      </c>
      <c r="F195" s="6"/>
      <c r="G195" s="30">
        <v>10.65</v>
      </c>
      <c r="H195" s="6"/>
      <c r="I195" s="30">
        <v>36.99</v>
      </c>
      <c r="J195" s="30">
        <v>53.82</v>
      </c>
      <c r="K195" s="30">
        <v>0.57999999999999996</v>
      </c>
      <c r="L195" s="30">
        <v>60.91</v>
      </c>
      <c r="M195" s="6"/>
      <c r="N195" s="30">
        <v>259</v>
      </c>
      <c r="O195" s="30">
        <v>0.6</v>
      </c>
      <c r="P195" s="6"/>
      <c r="Q195" s="30">
        <v>86</v>
      </c>
      <c r="R195" s="6"/>
      <c r="S195" s="30">
        <v>1014</v>
      </c>
      <c r="T195" s="30">
        <v>16.21</v>
      </c>
      <c r="U195" s="6"/>
      <c r="V195" s="30">
        <v>0.7</v>
      </c>
      <c r="W195" s="6"/>
      <c r="X195" s="6"/>
      <c r="Y195" s="30">
        <v>51.45</v>
      </c>
      <c r="Z195" s="6"/>
      <c r="AA195" s="30">
        <v>40.770000000000003</v>
      </c>
      <c r="AB195" s="30">
        <v>153.80000000000001</v>
      </c>
      <c r="AC195" s="30">
        <v>623</v>
      </c>
      <c r="AD195" s="30">
        <v>43.27</v>
      </c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39">
        <f t="shared" si="119"/>
        <v>0.1328</v>
      </c>
      <c r="AP195" s="40"/>
      <c r="AQ195" s="39">
        <f t="shared" si="158"/>
        <v>0.15686666666666668</v>
      </c>
      <c r="AR195" s="39">
        <f t="shared" si="120"/>
        <v>0.21299999999999999</v>
      </c>
      <c r="AS195" s="39">
        <f t="shared" si="121"/>
        <v>0</v>
      </c>
      <c r="AT195" s="39">
        <f t="shared" si="122"/>
        <v>2.6024554121082071</v>
      </c>
      <c r="AU195" s="39">
        <f t="shared" si="123"/>
        <v>1.2400921658986175</v>
      </c>
      <c r="AV195" s="39">
        <f t="shared" si="124"/>
        <v>0.2756108597285068</v>
      </c>
      <c r="AW195" s="39">
        <f t="shared" si="125"/>
        <v>259</v>
      </c>
      <c r="AX195" s="39">
        <f t="shared" si="126"/>
        <v>1.3824884792626728</v>
      </c>
      <c r="AY195" s="39">
        <f t="shared" si="127"/>
        <v>0</v>
      </c>
      <c r="AZ195" s="39">
        <f t="shared" si="127"/>
        <v>86</v>
      </c>
      <c r="BA195" s="39">
        <f t="shared" si="127"/>
        <v>0</v>
      </c>
      <c r="BB195" s="39">
        <f t="shared" si="127"/>
        <v>1014</v>
      </c>
      <c r="BC195" s="39">
        <f t="shared" si="128"/>
        <v>32.42</v>
      </c>
      <c r="BD195" s="39">
        <f t="shared" si="129"/>
        <v>0</v>
      </c>
      <c r="BE195" s="39">
        <f t="shared" si="129"/>
        <v>1.6129032258064515</v>
      </c>
      <c r="BF195" s="39">
        <f t="shared" si="129"/>
        <v>0</v>
      </c>
      <c r="BG195" s="39">
        <f t="shared" si="130"/>
        <v>0</v>
      </c>
      <c r="BH195" s="39">
        <f t="shared" si="146"/>
        <v>6.1779953917050685</v>
      </c>
      <c r="BI195" s="39">
        <f t="shared" si="131"/>
        <v>0</v>
      </c>
      <c r="BJ195" s="39">
        <f t="shared" si="132"/>
        <v>2.7629438872323124</v>
      </c>
      <c r="BK195" s="39">
        <f t="shared" si="133"/>
        <v>0.15380000000000002</v>
      </c>
      <c r="BL195" s="39">
        <f t="shared" si="134"/>
        <v>0.20766666666666667</v>
      </c>
      <c r="BM195" s="39">
        <f t="shared" si="135"/>
        <v>6.677469135802469E-2</v>
      </c>
      <c r="BN195" s="39">
        <f t="shared" si="135"/>
        <v>0</v>
      </c>
      <c r="BO195" s="39">
        <f t="shared" si="135"/>
        <v>0</v>
      </c>
      <c r="BP195" s="39">
        <f t="shared" si="135"/>
        <v>0</v>
      </c>
      <c r="BQ195" s="39">
        <f t="shared" si="136"/>
        <v>0</v>
      </c>
      <c r="BR195" s="39">
        <f t="shared" si="137"/>
        <v>0</v>
      </c>
      <c r="BS195" s="39">
        <f t="shared" si="138"/>
        <v>0</v>
      </c>
      <c r="BT195" s="39">
        <f t="shared" si="139"/>
        <v>0</v>
      </c>
      <c r="BU195" s="39">
        <f t="shared" si="139"/>
        <v>0</v>
      </c>
      <c r="BV195" s="40"/>
      <c r="BW195" s="39">
        <v>7.34</v>
      </c>
      <c r="BX195" s="39">
        <f t="shared" si="159"/>
        <v>0.15686666666666668</v>
      </c>
      <c r="BY195" s="39">
        <f t="shared" si="153"/>
        <v>0.48109254293333331</v>
      </c>
      <c r="BZ195" s="39"/>
      <c r="CA195" s="39">
        <f t="shared" si="154"/>
        <v>0.48109254293333331</v>
      </c>
      <c r="CB195" s="39">
        <f t="shared" si="162"/>
        <v>0.21299999999999999</v>
      </c>
      <c r="CC195" s="39">
        <f t="shared" si="148"/>
        <v>1.3824884792626728</v>
      </c>
      <c r="CD195" s="39">
        <f t="shared" si="160"/>
        <v>2.6024554121082071</v>
      </c>
      <c r="CE195" s="39">
        <f t="shared" si="160"/>
        <v>1.2400921658986175</v>
      </c>
      <c r="CF195" s="39">
        <f t="shared" si="155"/>
        <v>7.6804915514592939E-2</v>
      </c>
      <c r="CG195" s="39">
        <f t="shared" si="161"/>
        <v>0.15380000000000002</v>
      </c>
      <c r="CH195" s="39">
        <f t="shared" si="142"/>
        <v>2.7629438872323124</v>
      </c>
      <c r="CI195" s="39">
        <f t="shared" si="143"/>
        <v>0</v>
      </c>
      <c r="CJ195" s="39">
        <f t="shared" si="151"/>
        <v>0.2756108597285068</v>
      </c>
      <c r="CK195" s="39">
        <f t="shared" si="140"/>
        <v>2.6024554121082071</v>
      </c>
      <c r="CL195" s="39">
        <f t="shared" si="144"/>
        <v>0</v>
      </c>
      <c r="CM195" s="39">
        <f t="shared" si="156"/>
        <v>3.090855857142857</v>
      </c>
      <c r="CN195" s="39">
        <f t="shared" si="163"/>
        <v>6.1779953917050685</v>
      </c>
      <c r="CO195" s="39">
        <f t="shared" si="141"/>
        <v>2.6024554121082071</v>
      </c>
      <c r="CP195" s="39">
        <f t="shared" si="164"/>
        <v>8.6709117462699261</v>
      </c>
      <c r="CQ195" s="39">
        <f t="shared" si="145"/>
        <v>3.1569163671882241</v>
      </c>
      <c r="CR195" s="39">
        <v>3.090855857142857</v>
      </c>
      <c r="CS195" s="39">
        <f t="shared" si="152"/>
        <v>3.1569163671882241</v>
      </c>
      <c r="CT195" s="6"/>
      <c r="CU195" s="39">
        <f t="shared" si="157"/>
        <v>0.64967723456528048</v>
      </c>
    </row>
    <row r="196" spans="1:99">
      <c r="A196" s="59">
        <v>1688</v>
      </c>
      <c r="B196" s="6"/>
      <c r="C196" s="30">
        <v>440.9</v>
      </c>
      <c r="D196" s="30">
        <v>429.9</v>
      </c>
      <c r="E196" s="30">
        <v>294.3</v>
      </c>
      <c r="F196" s="6"/>
      <c r="G196" s="30">
        <v>8.69</v>
      </c>
      <c r="H196" s="6"/>
      <c r="I196" s="30">
        <v>43.73</v>
      </c>
      <c r="J196" s="30">
        <v>58.16</v>
      </c>
      <c r="K196" s="30">
        <v>0.62</v>
      </c>
      <c r="L196" s="30">
        <v>57.67</v>
      </c>
      <c r="M196" s="6"/>
      <c r="N196" s="30">
        <v>305.89999999999998</v>
      </c>
      <c r="O196" s="30">
        <v>0.62</v>
      </c>
      <c r="P196" s="6"/>
      <c r="Q196" s="30">
        <v>94.4</v>
      </c>
      <c r="R196" s="30">
        <v>24.5</v>
      </c>
      <c r="S196" s="6"/>
      <c r="T196" s="30">
        <v>17.59</v>
      </c>
      <c r="U196" s="6"/>
      <c r="V196" s="30">
        <v>0.62</v>
      </c>
      <c r="W196" s="6"/>
      <c r="X196" s="6"/>
      <c r="Y196" s="30">
        <v>49.63</v>
      </c>
      <c r="Z196" s="6"/>
      <c r="AA196" s="30">
        <v>39.14</v>
      </c>
      <c r="AB196" s="6"/>
      <c r="AC196" s="30">
        <v>569</v>
      </c>
      <c r="AD196" s="30">
        <v>41.03</v>
      </c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39">
        <f t="shared" si="119"/>
        <v>0.14329999999999998</v>
      </c>
      <c r="AP196" s="40"/>
      <c r="AQ196" s="39">
        <f t="shared" si="158"/>
        <v>0.14696666666666666</v>
      </c>
      <c r="AR196" s="39">
        <f t="shared" si="120"/>
        <v>0.17379999999999998</v>
      </c>
      <c r="AS196" s="39">
        <f t="shared" si="121"/>
        <v>0</v>
      </c>
      <c r="AT196" s="39">
        <f t="shared" si="122"/>
        <v>3.0766524782776936</v>
      </c>
      <c r="AU196" s="39">
        <f t="shared" si="123"/>
        <v>1.3400921658986176</v>
      </c>
      <c r="AV196" s="39">
        <f t="shared" si="124"/>
        <v>0.26095022624434389</v>
      </c>
      <c r="AW196" s="39">
        <f t="shared" si="125"/>
        <v>305.89999999999998</v>
      </c>
      <c r="AX196" s="39">
        <f t="shared" si="126"/>
        <v>1.4285714285714286</v>
      </c>
      <c r="AY196" s="39">
        <f t="shared" si="127"/>
        <v>0</v>
      </c>
      <c r="AZ196" s="39">
        <f t="shared" si="127"/>
        <v>94.4</v>
      </c>
      <c r="BA196" s="39">
        <f t="shared" si="127"/>
        <v>24.5</v>
      </c>
      <c r="BB196" s="39">
        <f t="shared" si="127"/>
        <v>0</v>
      </c>
      <c r="BC196" s="39">
        <f t="shared" si="128"/>
        <v>35.18</v>
      </c>
      <c r="BD196" s="39">
        <f t="shared" si="129"/>
        <v>0</v>
      </c>
      <c r="BE196" s="39">
        <f t="shared" si="129"/>
        <v>1.4285714285714286</v>
      </c>
      <c r="BF196" s="39">
        <f t="shared" si="129"/>
        <v>0</v>
      </c>
      <c r="BG196" s="39">
        <f t="shared" si="130"/>
        <v>0</v>
      </c>
      <c r="BH196" s="39">
        <f t="shared" si="146"/>
        <v>6.4976958525345623</v>
      </c>
      <c r="BI196" s="39">
        <f t="shared" si="131"/>
        <v>0</v>
      </c>
      <c r="BJ196" s="39">
        <f t="shared" si="132"/>
        <v>2.6524803469775007</v>
      </c>
      <c r="BK196" s="39">
        <f t="shared" si="133"/>
        <v>0</v>
      </c>
      <c r="BL196" s="39">
        <f t="shared" si="134"/>
        <v>0.18966666666666668</v>
      </c>
      <c r="BM196" s="39">
        <f t="shared" si="135"/>
        <v>6.3317901234567903E-2</v>
      </c>
      <c r="BN196" s="39">
        <f t="shared" si="135"/>
        <v>0</v>
      </c>
      <c r="BO196" s="39">
        <f t="shared" si="135"/>
        <v>0</v>
      </c>
      <c r="BP196" s="39">
        <f t="shared" si="135"/>
        <v>0</v>
      </c>
      <c r="BQ196" s="39">
        <f t="shared" si="136"/>
        <v>0</v>
      </c>
      <c r="BR196" s="39">
        <f t="shared" si="137"/>
        <v>0</v>
      </c>
      <c r="BS196" s="39">
        <f t="shared" si="138"/>
        <v>0</v>
      </c>
      <c r="BT196" s="39">
        <f t="shared" si="139"/>
        <v>0</v>
      </c>
      <c r="BU196" s="39">
        <f t="shared" si="139"/>
        <v>0</v>
      </c>
      <c r="BV196" s="40"/>
      <c r="BW196" s="39">
        <v>7.34</v>
      </c>
      <c r="BX196" s="39">
        <f t="shared" si="159"/>
        <v>0.14696666666666666</v>
      </c>
      <c r="BY196" s="39">
        <f t="shared" si="153"/>
        <v>0.46877349773333332</v>
      </c>
      <c r="BZ196" s="39"/>
      <c r="CA196" s="39">
        <f t="shared" si="154"/>
        <v>0.46877349773333332</v>
      </c>
      <c r="CB196" s="39">
        <f t="shared" si="162"/>
        <v>0.17379999999999998</v>
      </c>
      <c r="CC196" s="39">
        <f t="shared" si="148"/>
        <v>1.4285714285714286</v>
      </c>
      <c r="CD196" s="39">
        <f t="shared" si="160"/>
        <v>3.0766524782776936</v>
      </c>
      <c r="CE196" s="39">
        <f t="shared" si="160"/>
        <v>1.3400921658986176</v>
      </c>
      <c r="CF196" s="39">
        <f t="shared" si="155"/>
        <v>7.9365079365079361E-2</v>
      </c>
      <c r="CG196" s="39">
        <v>0.15380000000000002</v>
      </c>
      <c r="CH196" s="39">
        <f t="shared" si="142"/>
        <v>2.6524803469775007</v>
      </c>
      <c r="CI196" s="39">
        <f t="shared" si="143"/>
        <v>0</v>
      </c>
      <c r="CJ196" s="39">
        <f t="shared" si="151"/>
        <v>0.26095022624434389</v>
      </c>
      <c r="CK196" s="39">
        <f t="shared" si="140"/>
        <v>3.0766524782776936</v>
      </c>
      <c r="CL196" s="39">
        <f t="shared" si="144"/>
        <v>0</v>
      </c>
      <c r="CM196" s="39">
        <f t="shared" si="156"/>
        <v>3.1926124285714286</v>
      </c>
      <c r="CN196" s="39">
        <f t="shared" si="163"/>
        <v>6.4976958525345623</v>
      </c>
      <c r="CO196" s="39">
        <f t="shared" si="141"/>
        <v>3.0766524782776936</v>
      </c>
      <c r="CP196" s="39">
        <f t="shared" si="164"/>
        <v>8.2220362595205696</v>
      </c>
      <c r="CQ196" s="39">
        <f t="shared" si="145"/>
        <v>2.993489219915249</v>
      </c>
      <c r="CR196" s="39">
        <v>3.1926124285714286</v>
      </c>
      <c r="CS196" s="39">
        <f t="shared" si="152"/>
        <v>2.993489219915249</v>
      </c>
      <c r="CT196" s="6"/>
      <c r="CU196" s="39">
        <f t="shared" si="157"/>
        <v>0.65053793017322692</v>
      </c>
    </row>
    <row r="197" spans="1:99">
      <c r="A197" s="59">
        <v>1689</v>
      </c>
      <c r="B197" s="6"/>
      <c r="C197" s="30">
        <v>492.8</v>
      </c>
      <c r="D197" s="30">
        <v>490.3</v>
      </c>
      <c r="E197" s="30">
        <v>325.8</v>
      </c>
      <c r="F197" s="6"/>
      <c r="G197" s="30">
        <v>7.04</v>
      </c>
      <c r="H197" s="6"/>
      <c r="I197" s="30">
        <v>46.17</v>
      </c>
      <c r="J197" s="30">
        <v>67.03</v>
      </c>
      <c r="K197" s="30">
        <v>0.63</v>
      </c>
      <c r="L197" s="30">
        <v>60.81</v>
      </c>
      <c r="M197" s="6"/>
      <c r="N197" s="30">
        <v>298</v>
      </c>
      <c r="O197" s="30">
        <v>0.63</v>
      </c>
      <c r="P197" s="6"/>
      <c r="Q197" s="30">
        <v>70.2</v>
      </c>
      <c r="R197" s="6"/>
      <c r="S197" s="6"/>
      <c r="T197" s="30">
        <v>16.14</v>
      </c>
      <c r="U197" s="6"/>
      <c r="V197" s="30">
        <v>0.85</v>
      </c>
      <c r="W197" s="6"/>
      <c r="X197" s="6"/>
      <c r="Y197" s="30">
        <v>52.89</v>
      </c>
      <c r="Z197" s="6"/>
      <c r="AA197" s="30">
        <v>39.92</v>
      </c>
      <c r="AB197" s="30">
        <v>153.80000000000001</v>
      </c>
      <c r="AC197" s="30">
        <v>664</v>
      </c>
      <c r="AD197" s="30">
        <v>45.7</v>
      </c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39">
        <f t="shared" si="119"/>
        <v>0.16343333333333335</v>
      </c>
      <c r="AP197" s="40"/>
      <c r="AQ197" s="39">
        <f t="shared" si="158"/>
        <v>0.16426666666666667</v>
      </c>
      <c r="AR197" s="39">
        <f t="shared" si="120"/>
        <v>0.14080000000000001</v>
      </c>
      <c r="AS197" s="39">
        <f t="shared" si="121"/>
        <v>0</v>
      </c>
      <c r="AT197" s="39">
        <f t="shared" si="122"/>
        <v>3.2483202589087843</v>
      </c>
      <c r="AU197" s="39">
        <f t="shared" si="123"/>
        <v>1.5444700460829495</v>
      </c>
      <c r="AV197" s="39">
        <f t="shared" si="124"/>
        <v>0.27515837104072399</v>
      </c>
      <c r="AW197" s="39">
        <f t="shared" si="125"/>
        <v>298</v>
      </c>
      <c r="AX197" s="39">
        <f t="shared" si="126"/>
        <v>1.4516129032258065</v>
      </c>
      <c r="AY197" s="39">
        <f t="shared" si="127"/>
        <v>0</v>
      </c>
      <c r="AZ197" s="39">
        <f t="shared" si="127"/>
        <v>70.2</v>
      </c>
      <c r="BA197" s="39">
        <f t="shared" si="127"/>
        <v>0</v>
      </c>
      <c r="BB197" s="39">
        <f t="shared" si="127"/>
        <v>0</v>
      </c>
      <c r="BC197" s="39">
        <f t="shared" si="128"/>
        <v>32.28</v>
      </c>
      <c r="BD197" s="39">
        <f t="shared" si="129"/>
        <v>0</v>
      </c>
      <c r="BE197" s="39">
        <f t="shared" si="129"/>
        <v>1.9585253456221199</v>
      </c>
      <c r="BF197" s="39">
        <f t="shared" si="129"/>
        <v>0</v>
      </c>
      <c r="BG197" s="39">
        <f t="shared" si="130"/>
        <v>0</v>
      </c>
      <c r="BH197" s="39">
        <f t="shared" si="146"/>
        <v>6.2480798771121346</v>
      </c>
      <c r="BI197" s="39">
        <f t="shared" si="131"/>
        <v>0</v>
      </c>
      <c r="BJ197" s="39">
        <f t="shared" si="132"/>
        <v>2.7053402005963676</v>
      </c>
      <c r="BK197" s="39">
        <f t="shared" si="133"/>
        <v>0.15380000000000002</v>
      </c>
      <c r="BL197" s="39">
        <f t="shared" si="134"/>
        <v>0.22133333333333333</v>
      </c>
      <c r="BM197" s="39">
        <f t="shared" si="135"/>
        <v>7.0524691358024694E-2</v>
      </c>
      <c r="BN197" s="39">
        <f t="shared" si="135"/>
        <v>0</v>
      </c>
      <c r="BO197" s="39">
        <f t="shared" si="135"/>
        <v>0</v>
      </c>
      <c r="BP197" s="39">
        <f t="shared" si="135"/>
        <v>0</v>
      </c>
      <c r="BQ197" s="39">
        <f t="shared" si="136"/>
        <v>0</v>
      </c>
      <c r="BR197" s="39">
        <f t="shared" si="137"/>
        <v>0</v>
      </c>
      <c r="BS197" s="39">
        <f t="shared" si="138"/>
        <v>0</v>
      </c>
      <c r="BT197" s="39">
        <f t="shared" si="139"/>
        <v>0</v>
      </c>
      <c r="BU197" s="39">
        <f t="shared" si="139"/>
        <v>0</v>
      </c>
      <c r="BV197" s="40"/>
      <c r="BW197" s="39">
        <v>7.46</v>
      </c>
      <c r="BX197" s="39">
        <f t="shared" si="159"/>
        <v>0.16426666666666667</v>
      </c>
      <c r="BY197" s="39">
        <f t="shared" si="153"/>
        <v>0.49375347813333331</v>
      </c>
      <c r="BZ197" s="39"/>
      <c r="CA197" s="39">
        <f t="shared" si="154"/>
        <v>0.49375347813333331</v>
      </c>
      <c r="CB197" s="39">
        <f t="shared" si="162"/>
        <v>0.14080000000000001</v>
      </c>
      <c r="CC197" s="39">
        <f t="shared" si="148"/>
        <v>1.4516129032258065</v>
      </c>
      <c r="CD197" s="39">
        <f t="shared" si="160"/>
        <v>3.2483202589087843</v>
      </c>
      <c r="CE197" s="39">
        <f t="shared" si="160"/>
        <v>1.5444700460829495</v>
      </c>
      <c r="CF197" s="39">
        <f t="shared" si="155"/>
        <v>8.0645161290322578E-2</v>
      </c>
      <c r="CG197" s="39">
        <f>BK197</f>
        <v>0.15380000000000002</v>
      </c>
      <c r="CH197" s="39">
        <f t="shared" si="142"/>
        <v>2.7053402005963676</v>
      </c>
      <c r="CI197" s="39">
        <f t="shared" si="143"/>
        <v>0</v>
      </c>
      <c r="CJ197" s="39">
        <f t="shared" si="151"/>
        <v>0.27515837104072399</v>
      </c>
      <c r="CK197" s="39">
        <f t="shared" si="140"/>
        <v>3.2483202589087843</v>
      </c>
      <c r="CL197" s="39">
        <f t="shared" si="144"/>
        <v>0</v>
      </c>
      <c r="CM197" s="39">
        <f t="shared" si="156"/>
        <v>3.116295</v>
      </c>
      <c r="CN197" s="39">
        <f t="shared" si="163"/>
        <v>6.2480798771121346</v>
      </c>
      <c r="CO197" s="39">
        <f t="shared" si="141"/>
        <v>3.2483202589087843</v>
      </c>
      <c r="CP197" s="39">
        <f t="shared" si="164"/>
        <v>9.1578614930560569</v>
      </c>
      <c r="CQ197" s="39">
        <f t="shared" si="145"/>
        <v>3.3342056385602454</v>
      </c>
      <c r="CR197" s="39">
        <v>3.116295</v>
      </c>
      <c r="CS197" s="39">
        <f t="shared" si="152"/>
        <v>3.3342056385602454</v>
      </c>
      <c r="CT197" s="6"/>
      <c r="CU197" s="39">
        <f t="shared" si="157"/>
        <v>0.67368330203546456</v>
      </c>
    </row>
    <row r="198" spans="1:99">
      <c r="A198" s="59">
        <v>1690</v>
      </c>
      <c r="B198" s="6"/>
      <c r="C198" s="30">
        <v>604.20000000000005</v>
      </c>
      <c r="D198" s="30">
        <v>419.4</v>
      </c>
      <c r="E198" s="30">
        <v>342.7</v>
      </c>
      <c r="F198" s="6"/>
      <c r="G198" s="30">
        <v>11.58</v>
      </c>
      <c r="H198" s="6"/>
      <c r="I198" s="30">
        <v>45.67</v>
      </c>
      <c r="J198" s="30">
        <v>51.38</v>
      </c>
      <c r="K198" s="30">
        <v>0.63</v>
      </c>
      <c r="L198" s="30">
        <v>56.92</v>
      </c>
      <c r="M198" s="6"/>
      <c r="N198" s="30">
        <v>344.5</v>
      </c>
      <c r="O198" s="30">
        <v>0.62</v>
      </c>
      <c r="P198" s="6"/>
      <c r="Q198" s="30">
        <v>90.9</v>
      </c>
      <c r="R198" s="6"/>
      <c r="S198" s="30">
        <v>419</v>
      </c>
      <c r="T198" s="30">
        <v>17.98</v>
      </c>
      <c r="U198" s="6"/>
      <c r="V198" s="30">
        <v>0.7</v>
      </c>
      <c r="W198" s="6"/>
      <c r="X198" s="6"/>
      <c r="Y198" s="30">
        <v>45.82</v>
      </c>
      <c r="Z198" s="6"/>
      <c r="AA198" s="6"/>
      <c r="AB198" s="30">
        <v>132.80000000000001</v>
      </c>
      <c r="AC198" s="30">
        <v>620</v>
      </c>
      <c r="AD198" s="30">
        <v>44.94</v>
      </c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39">
        <f t="shared" si="119"/>
        <v>0.13979999999999998</v>
      </c>
      <c r="AP198" s="40"/>
      <c r="AQ198" s="39">
        <f t="shared" si="158"/>
        <v>0.20140000000000002</v>
      </c>
      <c r="AR198" s="39">
        <f t="shared" si="120"/>
        <v>0.2316</v>
      </c>
      <c r="AS198" s="39">
        <f t="shared" si="121"/>
        <v>0</v>
      </c>
      <c r="AT198" s="39">
        <f t="shared" si="122"/>
        <v>3.2131424350089706</v>
      </c>
      <c r="AU198" s="39">
        <f t="shared" si="123"/>
        <v>1.1838709677419357</v>
      </c>
      <c r="AV198" s="39">
        <f t="shared" si="124"/>
        <v>0.25755656108597286</v>
      </c>
      <c r="AW198" s="39">
        <f t="shared" si="125"/>
        <v>344.5</v>
      </c>
      <c r="AX198" s="39">
        <f t="shared" si="126"/>
        <v>1.4285714285714286</v>
      </c>
      <c r="AY198" s="39">
        <f t="shared" si="127"/>
        <v>0</v>
      </c>
      <c r="AZ198" s="39">
        <f t="shared" si="127"/>
        <v>90.9</v>
      </c>
      <c r="BA198" s="39">
        <f t="shared" si="127"/>
        <v>0</v>
      </c>
      <c r="BB198" s="39">
        <f t="shared" si="127"/>
        <v>419</v>
      </c>
      <c r="BC198" s="39">
        <f t="shared" si="128"/>
        <v>35.96</v>
      </c>
      <c r="BD198" s="39">
        <f t="shared" si="129"/>
        <v>0</v>
      </c>
      <c r="BE198" s="39">
        <f t="shared" si="129"/>
        <v>1.6129032258064515</v>
      </c>
      <c r="BF198" s="39">
        <f t="shared" si="129"/>
        <v>0</v>
      </c>
      <c r="BG198" s="39">
        <f t="shared" si="130"/>
        <v>0</v>
      </c>
      <c r="BH198" s="39">
        <f t="shared" si="146"/>
        <v>4.9663978494623651</v>
      </c>
      <c r="BI198" s="39">
        <f t="shared" si="131"/>
        <v>0</v>
      </c>
      <c r="BJ198" s="39">
        <f t="shared" si="132"/>
        <v>0</v>
      </c>
      <c r="BK198" s="39">
        <f t="shared" si="133"/>
        <v>0.1328</v>
      </c>
      <c r="BL198" s="39">
        <f t="shared" si="134"/>
        <v>0.20666666666666667</v>
      </c>
      <c r="BM198" s="39">
        <f t="shared" si="135"/>
        <v>6.9351851851851845E-2</v>
      </c>
      <c r="BN198" s="39">
        <f t="shared" si="135"/>
        <v>0</v>
      </c>
      <c r="BO198" s="39">
        <f t="shared" si="135"/>
        <v>0</v>
      </c>
      <c r="BP198" s="39">
        <f t="shared" si="135"/>
        <v>0</v>
      </c>
      <c r="BQ198" s="39">
        <f t="shared" si="136"/>
        <v>0</v>
      </c>
      <c r="BR198" s="39">
        <f t="shared" si="137"/>
        <v>0</v>
      </c>
      <c r="BS198" s="39">
        <f t="shared" si="138"/>
        <v>0</v>
      </c>
      <c r="BT198" s="39">
        <f t="shared" si="139"/>
        <v>0</v>
      </c>
      <c r="BU198" s="39">
        <f t="shared" si="139"/>
        <v>0</v>
      </c>
      <c r="BV198" s="40"/>
      <c r="BW198" s="39">
        <v>7.34</v>
      </c>
      <c r="BX198" s="39">
        <f t="shared" si="159"/>
        <v>0.20140000000000002</v>
      </c>
      <c r="BY198" s="39">
        <f t="shared" si="153"/>
        <v>0.53650750720000007</v>
      </c>
      <c r="BZ198" s="39"/>
      <c r="CA198" s="39">
        <f t="shared" si="154"/>
        <v>0.53650750720000007</v>
      </c>
      <c r="CB198" s="39">
        <f t="shared" si="162"/>
        <v>0.2316</v>
      </c>
      <c r="CC198" s="39">
        <f t="shared" si="148"/>
        <v>1.4285714285714286</v>
      </c>
      <c r="CD198" s="39">
        <f t="shared" si="160"/>
        <v>3.2131424350089706</v>
      </c>
      <c r="CE198" s="39">
        <f t="shared" si="160"/>
        <v>1.1838709677419357</v>
      </c>
      <c r="CF198" s="39">
        <f t="shared" si="155"/>
        <v>7.9365079365079361E-2</v>
      </c>
      <c r="CG198" s="39">
        <f>BK198</f>
        <v>0.1328</v>
      </c>
      <c r="CH198" s="39">
        <f t="shared" si="142"/>
        <v>0</v>
      </c>
      <c r="CI198" s="39">
        <f t="shared" si="143"/>
        <v>0</v>
      </c>
      <c r="CJ198" s="39">
        <f t="shared" si="151"/>
        <v>0.25755656108597286</v>
      </c>
      <c r="CK198" s="39">
        <f t="shared" si="140"/>
        <v>3.2131424350089706</v>
      </c>
      <c r="CL198" s="39">
        <f t="shared" si="144"/>
        <v>0</v>
      </c>
      <c r="CM198" s="39">
        <f t="shared" si="156"/>
        <v>3.3325277142857139</v>
      </c>
      <c r="CN198" s="39">
        <f t="shared" si="163"/>
        <v>4.9663978494623651</v>
      </c>
      <c r="CO198" s="39">
        <f t="shared" si="141"/>
        <v>3.2131424350089706</v>
      </c>
      <c r="CP198" s="39">
        <f t="shared" si="164"/>
        <v>9.0055644529089527</v>
      </c>
      <c r="CQ198" s="39">
        <f t="shared" si="145"/>
        <v>3.2787571421640571</v>
      </c>
      <c r="CR198" s="39">
        <v>3.3325277142857139</v>
      </c>
      <c r="CS198" s="39">
        <f t="shared" si="152"/>
        <v>3.2787571421640571</v>
      </c>
      <c r="CT198" s="6"/>
      <c r="CU198" s="39">
        <f t="shared" si="157"/>
        <v>0.68299700805302777</v>
      </c>
    </row>
    <row r="199" spans="1:99">
      <c r="A199" s="59">
        <v>1691</v>
      </c>
      <c r="B199" s="6"/>
      <c r="C199" s="30">
        <v>585.6</v>
      </c>
      <c r="D199" s="30">
        <v>419.4</v>
      </c>
      <c r="E199" s="30">
        <v>306.60000000000002</v>
      </c>
      <c r="F199" s="6"/>
      <c r="G199" s="30">
        <v>12.81</v>
      </c>
      <c r="H199" s="6"/>
      <c r="I199" s="30">
        <v>40.21</v>
      </c>
      <c r="J199" s="30">
        <v>50.61</v>
      </c>
      <c r="K199" s="30">
        <v>0.59</v>
      </c>
      <c r="L199" s="30">
        <v>58.02</v>
      </c>
      <c r="M199" s="6"/>
      <c r="N199" s="30">
        <v>328.8</v>
      </c>
      <c r="O199" s="30">
        <v>0.61</v>
      </c>
      <c r="P199" s="6"/>
      <c r="Q199" s="30">
        <v>72.5</v>
      </c>
      <c r="R199" s="6"/>
      <c r="S199" s="6"/>
      <c r="T199" s="30">
        <v>17.82</v>
      </c>
      <c r="U199" s="6"/>
      <c r="V199" s="6"/>
      <c r="W199" s="6"/>
      <c r="X199" s="6"/>
      <c r="Y199" s="30">
        <v>43.47</v>
      </c>
      <c r="Z199" s="6"/>
      <c r="AA199" s="30">
        <v>34.950000000000003</v>
      </c>
      <c r="AB199" s="30">
        <v>153.80000000000001</v>
      </c>
      <c r="AC199" s="30">
        <v>500</v>
      </c>
      <c r="AD199" s="30">
        <v>40.28</v>
      </c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39">
        <f t="shared" si="119"/>
        <v>0.13979999999999998</v>
      </c>
      <c r="AP199" s="40"/>
      <c r="AQ199" s="39">
        <f t="shared" si="158"/>
        <v>0.19520000000000001</v>
      </c>
      <c r="AR199" s="39">
        <f t="shared" si="120"/>
        <v>0.25619999999999998</v>
      </c>
      <c r="AS199" s="39">
        <f t="shared" si="121"/>
        <v>0</v>
      </c>
      <c r="AT199" s="39">
        <f t="shared" si="122"/>
        <v>2.8290005980230064</v>
      </c>
      <c r="AU199" s="39">
        <f t="shared" si="123"/>
        <v>1.1661290322580646</v>
      </c>
      <c r="AV199" s="39">
        <f t="shared" si="124"/>
        <v>0.2625339366515837</v>
      </c>
      <c r="AW199" s="39">
        <f t="shared" si="125"/>
        <v>328.8</v>
      </c>
      <c r="AX199" s="39">
        <f t="shared" si="126"/>
        <v>1.4055299539170507</v>
      </c>
      <c r="AY199" s="39">
        <f t="shared" si="127"/>
        <v>0</v>
      </c>
      <c r="AZ199" s="39">
        <f t="shared" si="127"/>
        <v>72.5</v>
      </c>
      <c r="BA199" s="39">
        <f t="shared" si="127"/>
        <v>0</v>
      </c>
      <c r="BB199" s="39">
        <f t="shared" si="127"/>
        <v>0</v>
      </c>
      <c r="BC199" s="39">
        <f t="shared" si="128"/>
        <v>35.64</v>
      </c>
      <c r="BD199" s="39">
        <f t="shared" si="129"/>
        <v>0</v>
      </c>
      <c r="BE199" s="39">
        <f t="shared" si="129"/>
        <v>0</v>
      </c>
      <c r="BF199" s="39">
        <f t="shared" si="129"/>
        <v>0</v>
      </c>
      <c r="BG199" s="39">
        <f t="shared" si="130"/>
        <v>0</v>
      </c>
      <c r="BH199" s="39">
        <f t="shared" si="146"/>
        <v>5.2976190476190474</v>
      </c>
      <c r="BI199" s="39">
        <f t="shared" si="131"/>
        <v>0</v>
      </c>
      <c r="BJ199" s="39">
        <f t="shared" si="132"/>
        <v>2.3685280563838442</v>
      </c>
      <c r="BK199" s="39">
        <f t="shared" si="133"/>
        <v>0.15380000000000002</v>
      </c>
      <c r="BL199" s="39">
        <f t="shared" si="134"/>
        <v>0.16666666666666666</v>
      </c>
      <c r="BM199" s="39">
        <f t="shared" si="135"/>
        <v>6.2160493827160497E-2</v>
      </c>
      <c r="BN199" s="39">
        <f t="shared" si="135"/>
        <v>0</v>
      </c>
      <c r="BO199" s="39">
        <f t="shared" si="135"/>
        <v>0</v>
      </c>
      <c r="BP199" s="39">
        <f t="shared" si="135"/>
        <v>0</v>
      </c>
      <c r="BQ199" s="39">
        <f t="shared" si="136"/>
        <v>0</v>
      </c>
      <c r="BR199" s="39">
        <f t="shared" si="137"/>
        <v>0</v>
      </c>
      <c r="BS199" s="39">
        <f t="shared" si="138"/>
        <v>0</v>
      </c>
      <c r="BT199" s="39">
        <f t="shared" si="139"/>
        <v>0</v>
      </c>
      <c r="BU199" s="39">
        <f t="shared" si="139"/>
        <v>0</v>
      </c>
      <c r="BV199" s="40"/>
      <c r="BW199" s="39">
        <v>7.22</v>
      </c>
      <c r="BX199" s="39">
        <f t="shared" si="159"/>
        <v>0.19520000000000001</v>
      </c>
      <c r="BY199" s="39">
        <f t="shared" si="153"/>
        <v>0.52533978960000005</v>
      </c>
      <c r="BZ199" s="39"/>
      <c r="CA199" s="39">
        <f t="shared" si="154"/>
        <v>0.52533978960000005</v>
      </c>
      <c r="CB199" s="39">
        <f t="shared" si="162"/>
        <v>0.25619999999999998</v>
      </c>
      <c r="CC199" s="39">
        <f t="shared" si="148"/>
        <v>1.4055299539170507</v>
      </c>
      <c r="CD199" s="39">
        <f t="shared" si="160"/>
        <v>2.8290005980230064</v>
      </c>
      <c r="CE199" s="39">
        <f t="shared" si="160"/>
        <v>1.1661290322580646</v>
      </c>
      <c r="CF199" s="39">
        <f t="shared" si="155"/>
        <v>7.8084997439836157E-2</v>
      </c>
      <c r="CG199" s="39">
        <f>BK199</f>
        <v>0.15380000000000002</v>
      </c>
      <c r="CH199" s="39">
        <f t="shared" si="142"/>
        <v>2.3685280563838442</v>
      </c>
      <c r="CI199" s="39">
        <f t="shared" si="143"/>
        <v>0</v>
      </c>
      <c r="CJ199" s="39">
        <f t="shared" si="151"/>
        <v>0.2625339366515837</v>
      </c>
      <c r="CK199" s="39">
        <f t="shared" si="140"/>
        <v>2.8290005980230064</v>
      </c>
      <c r="CL199" s="39">
        <f t="shared" si="144"/>
        <v>0</v>
      </c>
      <c r="CM199" s="39">
        <f t="shared" si="156"/>
        <v>3.3040632857142858</v>
      </c>
      <c r="CN199" s="39">
        <f t="shared" si="163"/>
        <v>5.2976190476190474</v>
      </c>
      <c r="CO199" s="39">
        <f t="shared" si="141"/>
        <v>2.8290005980230064</v>
      </c>
      <c r="CP199" s="39">
        <f t="shared" si="164"/>
        <v>8.071743127796454</v>
      </c>
      <c r="CQ199" s="39">
        <f t="shared" si="145"/>
        <v>2.9387703089979582</v>
      </c>
      <c r="CR199" s="39">
        <v>3.3040632857142858</v>
      </c>
      <c r="CS199" s="39">
        <f t="shared" si="152"/>
        <v>2.9387703089979582</v>
      </c>
      <c r="CT199" s="6"/>
      <c r="CU199" s="39">
        <f t="shared" si="157"/>
        <v>0.66954432860612711</v>
      </c>
    </row>
    <row r="200" spans="1:99">
      <c r="A200" s="59">
        <v>1692</v>
      </c>
      <c r="B200" s="6"/>
      <c r="C200" s="30">
        <v>670.2</v>
      </c>
      <c r="D200" s="30">
        <v>419.4</v>
      </c>
      <c r="E200" s="30">
        <v>319.5</v>
      </c>
      <c r="F200" s="6"/>
      <c r="G200" s="30">
        <v>17.53</v>
      </c>
      <c r="H200" s="6"/>
      <c r="I200" s="30">
        <v>40.020000000000003</v>
      </c>
      <c r="J200" s="30">
        <v>50.47</v>
      </c>
      <c r="K200" s="30">
        <v>0.62</v>
      </c>
      <c r="L200" s="30">
        <v>59.08</v>
      </c>
      <c r="M200" s="6"/>
      <c r="N200" s="30">
        <v>271.10000000000002</v>
      </c>
      <c r="O200" s="30">
        <v>0.6</v>
      </c>
      <c r="P200" s="6"/>
      <c r="Q200" s="30">
        <v>70.7</v>
      </c>
      <c r="R200" s="6"/>
      <c r="S200" s="6"/>
      <c r="T200" s="30">
        <v>17.63</v>
      </c>
      <c r="U200" s="6"/>
      <c r="V200" s="30">
        <v>0.67</v>
      </c>
      <c r="W200" s="6"/>
      <c r="X200" s="6"/>
      <c r="Y200" s="30">
        <v>42.52</v>
      </c>
      <c r="Z200" s="6"/>
      <c r="AA200" s="30">
        <v>45.43</v>
      </c>
      <c r="AB200" s="6"/>
      <c r="AC200" s="6"/>
      <c r="AD200" s="30">
        <v>42.92</v>
      </c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39">
        <f t="shared" si="119"/>
        <v>0.13979999999999998</v>
      </c>
      <c r="AP200" s="40"/>
      <c r="AQ200" s="39">
        <f t="shared" si="158"/>
        <v>0.22340000000000002</v>
      </c>
      <c r="AR200" s="39">
        <f t="shared" si="120"/>
        <v>0.35060000000000002</v>
      </c>
      <c r="AS200" s="39">
        <f t="shared" si="121"/>
        <v>0</v>
      </c>
      <c r="AT200" s="39">
        <f t="shared" si="122"/>
        <v>2.8156330249410773</v>
      </c>
      <c r="AU200" s="39">
        <f t="shared" si="123"/>
        <v>1.1629032258064516</v>
      </c>
      <c r="AV200" s="39">
        <f t="shared" si="124"/>
        <v>0.26733031674208146</v>
      </c>
      <c r="AW200" s="39">
        <f t="shared" si="125"/>
        <v>271.10000000000002</v>
      </c>
      <c r="AX200" s="39">
        <f t="shared" si="126"/>
        <v>1.3824884792626728</v>
      </c>
      <c r="AY200" s="39">
        <f t="shared" si="127"/>
        <v>0</v>
      </c>
      <c r="AZ200" s="39">
        <f t="shared" si="127"/>
        <v>70.7</v>
      </c>
      <c r="BA200" s="39">
        <f t="shared" si="127"/>
        <v>0</v>
      </c>
      <c r="BB200" s="39">
        <f t="shared" ref="BB200:BB263" si="165">S200</f>
        <v>0</v>
      </c>
      <c r="BC200" s="39">
        <f t="shared" si="128"/>
        <v>35.26</v>
      </c>
      <c r="BD200" s="39">
        <f t="shared" si="129"/>
        <v>0</v>
      </c>
      <c r="BE200" s="39">
        <f t="shared" si="129"/>
        <v>1.5437788018433181</v>
      </c>
      <c r="BF200" s="39">
        <f t="shared" si="129"/>
        <v>0</v>
      </c>
      <c r="BG200" s="39">
        <f t="shared" si="130"/>
        <v>0</v>
      </c>
      <c r="BH200" s="39">
        <f t="shared" si="146"/>
        <v>4.9433563748079878</v>
      </c>
      <c r="BI200" s="39">
        <f t="shared" si="131"/>
        <v>0</v>
      </c>
      <c r="BJ200" s="39">
        <f t="shared" si="132"/>
        <v>3.0787476280834913</v>
      </c>
      <c r="BK200" s="39">
        <f t="shared" si="133"/>
        <v>0</v>
      </c>
      <c r="BL200" s="39">
        <f t="shared" si="134"/>
        <v>0</v>
      </c>
      <c r="BM200" s="39">
        <f t="shared" si="135"/>
        <v>6.6234567901234567E-2</v>
      </c>
      <c r="BN200" s="39">
        <f t="shared" si="135"/>
        <v>0</v>
      </c>
      <c r="BO200" s="39">
        <f t="shared" si="135"/>
        <v>0</v>
      </c>
      <c r="BP200" s="39">
        <f t="shared" ref="BP200:BP263" si="166">AG200/(4*162)</f>
        <v>0</v>
      </c>
      <c r="BQ200" s="39">
        <f t="shared" si="136"/>
        <v>0</v>
      </c>
      <c r="BR200" s="39">
        <f t="shared" si="137"/>
        <v>0</v>
      </c>
      <c r="BS200" s="39">
        <f t="shared" si="138"/>
        <v>0</v>
      </c>
      <c r="BT200" s="39">
        <f t="shared" si="139"/>
        <v>0</v>
      </c>
      <c r="BU200" s="39">
        <f t="shared" si="139"/>
        <v>0</v>
      </c>
      <c r="BV200" s="40"/>
      <c r="BW200" s="39">
        <v>7.34</v>
      </c>
      <c r="BX200" s="39">
        <f t="shared" si="159"/>
        <v>0.22340000000000002</v>
      </c>
      <c r="BY200" s="39">
        <f t="shared" si="153"/>
        <v>0.56388316320000009</v>
      </c>
      <c r="BZ200" s="39"/>
      <c r="CA200" s="39">
        <f t="shared" si="154"/>
        <v>0.56388316320000009</v>
      </c>
      <c r="CB200" s="39">
        <f t="shared" si="162"/>
        <v>0.35060000000000002</v>
      </c>
      <c r="CC200" s="39">
        <f t="shared" si="148"/>
        <v>1.3824884792626728</v>
      </c>
      <c r="CD200" s="39">
        <f t="shared" si="160"/>
        <v>2.8156330249410773</v>
      </c>
      <c r="CE200" s="39">
        <f t="shared" si="160"/>
        <v>1.1629032258064516</v>
      </c>
      <c r="CF200" s="39">
        <f t="shared" si="155"/>
        <v>7.6804915514592939E-2</v>
      </c>
      <c r="CG200" s="39">
        <v>0.14000000000000001</v>
      </c>
      <c r="CH200" s="39">
        <f t="shared" si="142"/>
        <v>3.0787476280834913</v>
      </c>
      <c r="CI200" s="39">
        <f t="shared" si="143"/>
        <v>0</v>
      </c>
      <c r="CJ200" s="39">
        <f t="shared" si="151"/>
        <v>0.26733031674208146</v>
      </c>
      <c r="CK200" s="39">
        <f t="shared" si="140"/>
        <v>2.8156330249410773</v>
      </c>
      <c r="CL200" s="39">
        <f t="shared" si="144"/>
        <v>0</v>
      </c>
      <c r="CM200" s="39">
        <f t="shared" si="156"/>
        <v>3.2283977142857148</v>
      </c>
      <c r="CN200" s="39">
        <f t="shared" si="163"/>
        <v>4.9433563748079878</v>
      </c>
      <c r="CO200" s="39">
        <f t="shared" si="141"/>
        <v>2.8156330249410773</v>
      </c>
      <c r="CP200" s="39">
        <f t="shared" si="164"/>
        <v>8.600774951465338</v>
      </c>
      <c r="CQ200" s="39">
        <f t="shared" si="145"/>
        <v>3.1313808754268213</v>
      </c>
      <c r="CR200" s="39">
        <v>3.2283977142857148</v>
      </c>
      <c r="CS200" s="39">
        <f t="shared" si="152"/>
        <v>3.1313808754268213</v>
      </c>
      <c r="CT200" s="6"/>
      <c r="CU200" s="39">
        <f t="shared" si="157"/>
        <v>0.69759656796632863</v>
      </c>
    </row>
    <row r="201" spans="1:99">
      <c r="A201" s="59">
        <v>1693</v>
      </c>
      <c r="B201" s="6"/>
      <c r="C201" s="30">
        <v>890.9</v>
      </c>
      <c r="D201" s="30">
        <v>733.9</v>
      </c>
      <c r="E201" s="30">
        <v>443.9</v>
      </c>
      <c r="F201" s="6"/>
      <c r="G201" s="30">
        <v>19.22</v>
      </c>
      <c r="H201" s="6"/>
      <c r="I201" s="30">
        <v>54.16</v>
      </c>
      <c r="J201" s="30">
        <v>67.03</v>
      </c>
      <c r="K201" s="30">
        <v>0.64</v>
      </c>
      <c r="L201" s="30">
        <v>58.92</v>
      </c>
      <c r="M201" s="6"/>
      <c r="N201" s="30">
        <v>293</v>
      </c>
      <c r="O201" s="30">
        <v>0.7</v>
      </c>
      <c r="P201" s="6"/>
      <c r="Q201" s="30">
        <v>91.4</v>
      </c>
      <c r="R201" s="30">
        <v>125.8</v>
      </c>
      <c r="S201" s="30">
        <v>1013</v>
      </c>
      <c r="T201" s="30">
        <v>19.45</v>
      </c>
      <c r="U201" s="6"/>
      <c r="V201" s="30">
        <v>1.05</v>
      </c>
      <c r="W201" s="6"/>
      <c r="X201" s="6"/>
      <c r="Y201" s="30">
        <v>34.950000000000003</v>
      </c>
      <c r="Z201" s="6"/>
      <c r="AA201" s="30">
        <v>67.569999999999993</v>
      </c>
      <c r="AB201" s="30">
        <v>123.1</v>
      </c>
      <c r="AC201" s="30">
        <v>524</v>
      </c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39">
        <f t="shared" ref="AO201:AO264" si="167">D201/3000</f>
        <v>0.24463333333333331</v>
      </c>
      <c r="AP201" s="40"/>
      <c r="AQ201" s="39">
        <f t="shared" si="158"/>
        <v>0.29696666666666666</v>
      </c>
      <c r="AR201" s="39">
        <f t="shared" ref="AR201:AR264" si="168">G201/50</f>
        <v>0.38439999999999996</v>
      </c>
      <c r="AS201" s="39">
        <f t="shared" ref="AS201:AS264" si="169">H201/0.434</f>
        <v>0</v>
      </c>
      <c r="AT201" s="39">
        <f t="shared" ref="AT201:AT264" si="170">I201/14.2135</f>
        <v>3.8104618848278045</v>
      </c>
      <c r="AU201" s="39">
        <f t="shared" ref="AU201:AU264" si="171">J201/43.4</f>
        <v>1.5444700460829495</v>
      </c>
      <c r="AV201" s="39">
        <f t="shared" ref="AV201:AV264" si="172">L201/221</f>
        <v>0.26660633484162899</v>
      </c>
      <c r="AW201" s="39">
        <f t="shared" ref="AW201:AW268" si="173">N201</f>
        <v>293</v>
      </c>
      <c r="AX201" s="39">
        <f t="shared" ref="AX201:AX264" si="174">O201/0.434</f>
        <v>1.6129032258064515</v>
      </c>
      <c r="AY201" s="39">
        <f t="shared" ref="AY201:BB264" si="175">P201</f>
        <v>0</v>
      </c>
      <c r="AZ201" s="39">
        <f t="shared" si="175"/>
        <v>91.4</v>
      </c>
      <c r="BA201" s="39">
        <f t="shared" si="175"/>
        <v>125.8</v>
      </c>
      <c r="BB201" s="39">
        <f t="shared" si="165"/>
        <v>1013</v>
      </c>
      <c r="BC201" s="39">
        <f t="shared" ref="BC201:BC264" si="176">T201/0.5</f>
        <v>38.9</v>
      </c>
      <c r="BD201" s="39">
        <f t="shared" ref="BD201:BF264" si="177">U201/0.434</f>
        <v>0</v>
      </c>
      <c r="BE201" s="39">
        <f t="shared" si="177"/>
        <v>2.4193548387096775</v>
      </c>
      <c r="BF201" s="39">
        <f t="shared" si="177"/>
        <v>0</v>
      </c>
      <c r="BG201" s="39">
        <f t="shared" ref="BG201:BG264" si="178">X201/10.416</f>
        <v>0</v>
      </c>
      <c r="BH201" s="39">
        <f t="shared" si="146"/>
        <v>4.7148617511520738</v>
      </c>
      <c r="BI201" s="39">
        <f t="shared" ref="BI201:BI264" si="179">Z201/15</f>
        <v>0</v>
      </c>
      <c r="BJ201" s="39">
        <f t="shared" ref="BJ201:BJ264" si="180">AA201/14.756</f>
        <v>4.5791542423420974</v>
      </c>
      <c r="BK201" s="39">
        <f t="shared" ref="BK201:BK264" si="181">AB201/1000</f>
        <v>0.1231</v>
      </c>
      <c r="BL201" s="39">
        <f t="shared" ref="BL201:BL264" si="182">AC201/3000</f>
        <v>0.17466666666666666</v>
      </c>
      <c r="BM201" s="39">
        <f t="shared" ref="BM201:BP264" si="183">AD201/(4*162)</f>
        <v>0</v>
      </c>
      <c r="BN201" s="39">
        <f t="shared" si="183"/>
        <v>0</v>
      </c>
      <c r="BO201" s="39">
        <f t="shared" si="183"/>
        <v>0</v>
      </c>
      <c r="BP201" s="39">
        <f t="shared" si="166"/>
        <v>0</v>
      </c>
      <c r="BQ201" s="39">
        <f t="shared" ref="BQ201:BQ264" si="184">AH201/0.434</f>
        <v>0</v>
      </c>
      <c r="BR201" s="39">
        <f t="shared" ref="BR201:BR264" si="185">AJ201/0.434</f>
        <v>0</v>
      </c>
      <c r="BS201" s="39">
        <f t="shared" ref="BS201:BS264" si="186">AK201/138.88</f>
        <v>0</v>
      </c>
      <c r="BT201" s="39">
        <f t="shared" ref="BT201:BU209" si="187">AL201/0.434</f>
        <v>0</v>
      </c>
      <c r="BU201" s="39">
        <f t="shared" si="187"/>
        <v>0</v>
      </c>
      <c r="BV201" s="40"/>
      <c r="BW201" s="39">
        <v>7.34</v>
      </c>
      <c r="BX201" s="39">
        <f t="shared" si="159"/>
        <v>0.29696666666666666</v>
      </c>
      <c r="BY201" s="39">
        <f t="shared" si="153"/>
        <v>0.65542569773333337</v>
      </c>
      <c r="BZ201" s="39"/>
      <c r="CA201" s="39">
        <f t="shared" si="154"/>
        <v>0.65542569773333337</v>
      </c>
      <c r="CB201" s="39">
        <f t="shared" si="162"/>
        <v>0.38439999999999996</v>
      </c>
      <c r="CC201" s="39">
        <f t="shared" si="148"/>
        <v>1.6129032258064515</v>
      </c>
      <c r="CD201" s="39">
        <f t="shared" si="160"/>
        <v>3.8104618848278045</v>
      </c>
      <c r="CE201" s="39">
        <f t="shared" si="160"/>
        <v>1.5444700460829495</v>
      </c>
      <c r="CF201" s="39">
        <f t="shared" si="155"/>
        <v>8.9605734767025089E-2</v>
      </c>
      <c r="CG201" s="39">
        <f t="shared" ref="CG201:CG208" si="188">BK201</f>
        <v>0.1231</v>
      </c>
      <c r="CH201" s="39">
        <f t="shared" si="142"/>
        <v>4.5791542423420974</v>
      </c>
      <c r="CI201" s="39">
        <f t="shared" si="143"/>
        <v>0</v>
      </c>
      <c r="CJ201" s="39">
        <f t="shared" si="151"/>
        <v>0.26660633484162899</v>
      </c>
      <c r="CK201" s="39">
        <f t="shared" ref="CK201:CK264" si="189">CO201</f>
        <v>3.8104618848278045</v>
      </c>
      <c r="CL201" s="39">
        <f t="shared" si="144"/>
        <v>0</v>
      </c>
      <c r="CM201" s="39">
        <f t="shared" si="156"/>
        <v>3.7251281785714276</v>
      </c>
      <c r="CN201" s="39">
        <f t="shared" si="163"/>
        <v>4.7148617511520738</v>
      </c>
      <c r="CO201" s="39">
        <f t="shared" ref="CO201:CO264" si="190">CD201</f>
        <v>3.8104618848278045</v>
      </c>
      <c r="CP201" s="39">
        <v>8.9</v>
      </c>
      <c r="CQ201" s="39">
        <f t="shared" si="145"/>
        <v>3.2403231044372975</v>
      </c>
      <c r="CR201" s="39">
        <v>3.7251281785714276</v>
      </c>
      <c r="CS201" s="39">
        <f t="shared" si="152"/>
        <v>3.2403231044372975</v>
      </c>
      <c r="CT201" s="6"/>
      <c r="CU201" s="39">
        <f t="shared" si="157"/>
        <v>0.79330100773363665</v>
      </c>
    </row>
    <row r="202" spans="1:99">
      <c r="A202" s="59">
        <v>1694</v>
      </c>
      <c r="B202" s="6"/>
      <c r="C202" s="30">
        <v>999.6</v>
      </c>
      <c r="D202" s="6"/>
      <c r="E202" s="6"/>
      <c r="F202" s="6"/>
      <c r="G202" s="30">
        <v>16.190000000000001</v>
      </c>
      <c r="H202" s="6"/>
      <c r="I202" s="30">
        <v>44.84</v>
      </c>
      <c r="J202" s="30">
        <v>61.79</v>
      </c>
      <c r="K202" s="30">
        <v>0.62</v>
      </c>
      <c r="L202" s="30">
        <v>58.25</v>
      </c>
      <c r="M202" s="6"/>
      <c r="N202" s="30">
        <v>322.7</v>
      </c>
      <c r="O202" s="30">
        <v>0.62</v>
      </c>
      <c r="P202" s="6"/>
      <c r="Q202" s="30">
        <v>90.5</v>
      </c>
      <c r="R202" s="30">
        <v>136.6</v>
      </c>
      <c r="S202" s="30">
        <v>536</v>
      </c>
      <c r="T202" s="30">
        <v>21.77</v>
      </c>
      <c r="U202" s="6"/>
      <c r="V202" s="30">
        <v>0.75</v>
      </c>
      <c r="W202" s="6"/>
      <c r="X202" s="6"/>
      <c r="Y202" s="30">
        <v>54.52</v>
      </c>
      <c r="Z202" s="6"/>
      <c r="AA202" s="30">
        <v>62.91</v>
      </c>
      <c r="AB202" s="30">
        <v>136.30000000000001</v>
      </c>
      <c r="AC202" s="6"/>
      <c r="AD202" s="30">
        <v>46.13</v>
      </c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39">
        <f t="shared" si="167"/>
        <v>0</v>
      </c>
      <c r="AP202" s="40"/>
      <c r="AQ202" s="39">
        <f t="shared" si="158"/>
        <v>0.3332</v>
      </c>
      <c r="AR202" s="39">
        <f t="shared" si="168"/>
        <v>0.32380000000000003</v>
      </c>
      <c r="AS202" s="39">
        <f t="shared" si="169"/>
        <v>0</v>
      </c>
      <c r="AT202" s="39">
        <f t="shared" si="170"/>
        <v>3.1547472473352802</v>
      </c>
      <c r="AU202" s="39">
        <f t="shared" si="171"/>
        <v>1.4237327188940092</v>
      </c>
      <c r="AV202" s="39">
        <f t="shared" si="172"/>
        <v>0.26357466063348417</v>
      </c>
      <c r="AW202" s="39">
        <f t="shared" si="173"/>
        <v>322.7</v>
      </c>
      <c r="AX202" s="39">
        <f t="shared" si="174"/>
        <v>1.4285714285714286</v>
      </c>
      <c r="AY202" s="39">
        <f t="shared" si="175"/>
        <v>0</v>
      </c>
      <c r="AZ202" s="39">
        <f t="shared" si="175"/>
        <v>90.5</v>
      </c>
      <c r="BA202" s="39">
        <f t="shared" si="175"/>
        <v>136.6</v>
      </c>
      <c r="BB202" s="39">
        <f t="shared" si="165"/>
        <v>536</v>
      </c>
      <c r="BC202" s="39">
        <f t="shared" si="176"/>
        <v>43.54</v>
      </c>
      <c r="BD202" s="39">
        <f t="shared" si="177"/>
        <v>0</v>
      </c>
      <c r="BE202" s="39">
        <f t="shared" si="177"/>
        <v>1.728110599078341</v>
      </c>
      <c r="BF202" s="39">
        <f t="shared" si="177"/>
        <v>0</v>
      </c>
      <c r="BG202" s="39">
        <f t="shared" si="178"/>
        <v>0</v>
      </c>
      <c r="BH202" s="39">
        <f t="shared" si="146"/>
        <v>4.9644777265745006</v>
      </c>
      <c r="BI202" s="39">
        <f t="shared" si="179"/>
        <v>0</v>
      </c>
      <c r="BJ202" s="39">
        <f t="shared" si="180"/>
        <v>4.263350501490919</v>
      </c>
      <c r="BK202" s="39">
        <f t="shared" si="181"/>
        <v>0.1363</v>
      </c>
      <c r="BL202" s="39">
        <f t="shared" si="182"/>
        <v>0</v>
      </c>
      <c r="BM202" s="39">
        <f t="shared" si="183"/>
        <v>7.1188271604938277E-2</v>
      </c>
      <c r="BN202" s="39">
        <f t="shared" si="183"/>
        <v>0</v>
      </c>
      <c r="BO202" s="39">
        <f t="shared" si="183"/>
        <v>0</v>
      </c>
      <c r="BP202" s="39">
        <f t="shared" si="166"/>
        <v>0</v>
      </c>
      <c r="BQ202" s="39">
        <f t="shared" si="184"/>
        <v>0</v>
      </c>
      <c r="BR202" s="39">
        <f t="shared" si="185"/>
        <v>0</v>
      </c>
      <c r="BS202" s="39">
        <f t="shared" si="186"/>
        <v>0</v>
      </c>
      <c r="BT202" s="39">
        <f t="shared" si="187"/>
        <v>0</v>
      </c>
      <c r="BU202" s="39">
        <f t="shared" si="187"/>
        <v>0</v>
      </c>
      <c r="BV202" s="40"/>
      <c r="BW202" s="39">
        <v>7.22</v>
      </c>
      <c r="BX202" s="39">
        <f t="shared" si="159"/>
        <v>0.3332</v>
      </c>
      <c r="BY202" s="39">
        <f t="shared" si="153"/>
        <v>0.69705981360000002</v>
      </c>
      <c r="BZ202" s="39"/>
      <c r="CA202" s="39">
        <f t="shared" si="154"/>
        <v>0.69705981360000002</v>
      </c>
      <c r="CB202" s="39">
        <f t="shared" si="162"/>
        <v>0.32380000000000003</v>
      </c>
      <c r="CC202" s="39">
        <f t="shared" si="148"/>
        <v>1.4285714285714286</v>
      </c>
      <c r="CD202" s="39">
        <f t="shared" si="160"/>
        <v>3.1547472473352802</v>
      </c>
      <c r="CE202" s="39">
        <f t="shared" si="160"/>
        <v>1.4237327188940092</v>
      </c>
      <c r="CF202" s="39">
        <f t="shared" si="155"/>
        <v>7.9365079365079361E-2</v>
      </c>
      <c r="CG202" s="39">
        <f t="shared" si="188"/>
        <v>0.1363</v>
      </c>
      <c r="CH202" s="39">
        <f t="shared" si="142"/>
        <v>4.263350501490919</v>
      </c>
      <c r="CI202" s="39">
        <f t="shared" si="143"/>
        <v>0</v>
      </c>
      <c r="CJ202" s="39">
        <f t="shared" si="151"/>
        <v>0.26357466063348417</v>
      </c>
      <c r="CK202" s="39">
        <f t="shared" si="189"/>
        <v>3.1547472473352802</v>
      </c>
      <c r="CL202" s="39">
        <f t="shared" si="144"/>
        <v>0</v>
      </c>
      <c r="CM202" s="39">
        <f t="shared" si="156"/>
        <v>3.8573812499999995</v>
      </c>
      <c r="CN202" s="39">
        <f t="shared" si="163"/>
        <v>4.9644777265745006</v>
      </c>
      <c r="CO202" s="39">
        <f t="shared" si="190"/>
        <v>3.1547472473352802</v>
      </c>
      <c r="CP202" s="39">
        <f>1000*BM202/7.701</f>
        <v>9.2440295552445502</v>
      </c>
      <c r="CQ202" s="39">
        <f t="shared" si="145"/>
        <v>3.3655778141528256</v>
      </c>
      <c r="CR202" s="39">
        <v>3.8573812499999995</v>
      </c>
      <c r="CS202" s="39">
        <f t="shared" si="152"/>
        <v>3.3655778141528256</v>
      </c>
      <c r="CT202" s="6"/>
      <c r="CU202" s="39">
        <f t="shared" si="157"/>
        <v>0.77652240052988597</v>
      </c>
    </row>
    <row r="203" spans="1:99">
      <c r="A203" s="59">
        <v>1695</v>
      </c>
      <c r="B203" s="6"/>
      <c r="C203" s="30">
        <v>803.8</v>
      </c>
      <c r="D203" s="6"/>
      <c r="E203" s="6"/>
      <c r="F203" s="6"/>
      <c r="G203" s="30">
        <v>12</v>
      </c>
      <c r="H203" s="6"/>
      <c r="I203" s="30">
        <v>56.6</v>
      </c>
      <c r="J203" s="30">
        <v>68.150000000000006</v>
      </c>
      <c r="K203" s="30">
        <v>0.7</v>
      </c>
      <c r="L203" s="30">
        <v>59.8</v>
      </c>
      <c r="M203" s="6"/>
      <c r="N203" s="30">
        <v>351.8</v>
      </c>
      <c r="O203" s="30">
        <v>0.7</v>
      </c>
      <c r="P203" s="6"/>
      <c r="Q203" s="30">
        <v>108.5</v>
      </c>
      <c r="R203" s="30">
        <v>202.7</v>
      </c>
      <c r="S203" s="6"/>
      <c r="T203" s="30">
        <v>24.3</v>
      </c>
      <c r="U203" s="6"/>
      <c r="V203" s="30">
        <v>0.85</v>
      </c>
      <c r="W203" s="6"/>
      <c r="X203" s="6"/>
      <c r="Y203" s="30">
        <v>68.63</v>
      </c>
      <c r="Z203" s="6"/>
      <c r="AA203" s="30">
        <v>62.91</v>
      </c>
      <c r="AB203" s="30">
        <v>132.19999999999999</v>
      </c>
      <c r="AC203" s="30">
        <v>769</v>
      </c>
      <c r="AD203" s="30">
        <v>53.47</v>
      </c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39">
        <f t="shared" si="167"/>
        <v>0</v>
      </c>
      <c r="AP203" s="40"/>
      <c r="AQ203" s="39">
        <f t="shared" si="158"/>
        <v>0.2679333333333333</v>
      </c>
      <c r="AR203" s="39">
        <f t="shared" si="168"/>
        <v>0.24</v>
      </c>
      <c r="AS203" s="39">
        <f t="shared" si="169"/>
        <v>0</v>
      </c>
      <c r="AT203" s="39">
        <f t="shared" si="170"/>
        <v>3.9821296654588947</v>
      </c>
      <c r="AU203" s="39">
        <f t="shared" si="171"/>
        <v>1.5702764976958528</v>
      </c>
      <c r="AV203" s="39">
        <f t="shared" si="172"/>
        <v>0.27058823529411763</v>
      </c>
      <c r="AW203" s="39">
        <f t="shared" si="173"/>
        <v>351.8</v>
      </c>
      <c r="AX203" s="39">
        <f t="shared" si="174"/>
        <v>1.6129032258064515</v>
      </c>
      <c r="AY203" s="39">
        <f t="shared" si="175"/>
        <v>0</v>
      </c>
      <c r="AZ203" s="39">
        <f t="shared" si="175"/>
        <v>108.5</v>
      </c>
      <c r="BA203" s="39">
        <f t="shared" si="175"/>
        <v>202.7</v>
      </c>
      <c r="BB203" s="39">
        <f t="shared" si="165"/>
        <v>0</v>
      </c>
      <c r="BC203" s="39">
        <f t="shared" si="176"/>
        <v>48.6</v>
      </c>
      <c r="BD203" s="39">
        <f t="shared" si="177"/>
        <v>0</v>
      </c>
      <c r="BE203" s="39">
        <f t="shared" si="177"/>
        <v>1.9585253456221199</v>
      </c>
      <c r="BF203" s="39">
        <f t="shared" si="177"/>
        <v>0</v>
      </c>
      <c r="BG203" s="39">
        <f t="shared" si="178"/>
        <v>0</v>
      </c>
      <c r="BH203" s="39">
        <f t="shared" si="146"/>
        <v>4.643817204301075</v>
      </c>
      <c r="BI203" s="39">
        <f t="shared" si="179"/>
        <v>0</v>
      </c>
      <c r="BJ203" s="39">
        <f t="shared" si="180"/>
        <v>4.263350501490919</v>
      </c>
      <c r="BK203" s="39">
        <f t="shared" si="181"/>
        <v>0.13219999999999998</v>
      </c>
      <c r="BL203" s="39">
        <f t="shared" si="182"/>
        <v>0.25633333333333336</v>
      </c>
      <c r="BM203" s="39">
        <f t="shared" si="183"/>
        <v>8.2515432098765426E-2</v>
      </c>
      <c r="BN203" s="39">
        <f t="shared" si="183"/>
        <v>0</v>
      </c>
      <c r="BO203" s="39">
        <f t="shared" si="183"/>
        <v>0</v>
      </c>
      <c r="BP203" s="39">
        <f t="shared" si="166"/>
        <v>0</v>
      </c>
      <c r="BQ203" s="39">
        <f t="shared" si="184"/>
        <v>0</v>
      </c>
      <c r="BR203" s="39">
        <f t="shared" si="185"/>
        <v>0</v>
      </c>
      <c r="BS203" s="39">
        <f t="shared" si="186"/>
        <v>0</v>
      </c>
      <c r="BT203" s="39">
        <f t="shared" si="187"/>
        <v>0</v>
      </c>
      <c r="BU203" s="39">
        <f t="shared" si="187"/>
        <v>0</v>
      </c>
      <c r="BV203" s="40"/>
      <c r="BW203" s="39">
        <v>7.22</v>
      </c>
      <c r="BX203" s="39">
        <f t="shared" si="159"/>
        <v>0.2679333333333333</v>
      </c>
      <c r="BY203" s="39">
        <f t="shared" si="153"/>
        <v>0.61584536746666663</v>
      </c>
      <c r="BZ203" s="39"/>
      <c r="CA203" s="39">
        <f t="shared" si="154"/>
        <v>0.61584536746666663</v>
      </c>
      <c r="CB203" s="39">
        <f t="shared" si="162"/>
        <v>0.24</v>
      </c>
      <c r="CC203" s="39">
        <f t="shared" si="148"/>
        <v>1.6129032258064515</v>
      </c>
      <c r="CD203" s="39">
        <f t="shared" si="160"/>
        <v>3.9821296654588947</v>
      </c>
      <c r="CE203" s="39">
        <f t="shared" si="160"/>
        <v>1.5702764976958528</v>
      </c>
      <c r="CF203" s="39">
        <f t="shared" si="155"/>
        <v>8.9605734767025089E-2</v>
      </c>
      <c r="CG203" s="39">
        <f t="shared" si="188"/>
        <v>0.13219999999999998</v>
      </c>
      <c r="CH203" s="39">
        <f t="shared" ref="CH203:CH266" si="191">BJ203</f>
        <v>4.263350501490919</v>
      </c>
      <c r="CI203" s="39">
        <f t="shared" ref="CI203:CI266" si="192">BG203</f>
        <v>0</v>
      </c>
      <c r="CJ203" s="39">
        <f t="shared" si="151"/>
        <v>0.27058823529411763</v>
      </c>
      <c r="CK203" s="39">
        <f t="shared" si="189"/>
        <v>3.9821296654588947</v>
      </c>
      <c r="CL203" s="39">
        <f t="shared" ref="CL203:CL266" si="193">BU203</f>
        <v>0</v>
      </c>
      <c r="CM203" s="39">
        <f t="shared" si="156"/>
        <v>3.6590016428571426</v>
      </c>
      <c r="CN203" s="39">
        <f t="shared" si="163"/>
        <v>4.643817204301075</v>
      </c>
      <c r="CO203" s="39">
        <f t="shared" si="190"/>
        <v>3.9821296654588947</v>
      </c>
      <c r="CP203" s="39">
        <f>1000*BM203/7.701</f>
        <v>10.714898337717885</v>
      </c>
      <c r="CQ203" s="39">
        <f t="shared" si="145"/>
        <v>3.901093555663377</v>
      </c>
      <c r="CR203" s="39">
        <v>3.6590016428571426</v>
      </c>
      <c r="CS203" s="39">
        <f t="shared" si="152"/>
        <v>3.901093555663377</v>
      </c>
      <c r="CT203" s="6"/>
      <c r="CU203" s="39">
        <f t="shared" si="157"/>
        <v>0.77093489281574523</v>
      </c>
    </row>
    <row r="204" spans="1:99">
      <c r="A204" s="59">
        <v>1696</v>
      </c>
      <c r="B204" s="6"/>
      <c r="C204" s="30">
        <v>912.2</v>
      </c>
      <c r="D204" s="30">
        <v>733.9</v>
      </c>
      <c r="E204" s="6"/>
      <c r="F204" s="6"/>
      <c r="G204" s="30">
        <v>26.53</v>
      </c>
      <c r="H204" s="6"/>
      <c r="I204" s="30">
        <v>53.25</v>
      </c>
      <c r="J204" s="30">
        <v>67.66</v>
      </c>
      <c r="K204" s="30">
        <v>0.63</v>
      </c>
      <c r="L204" s="30">
        <v>58.25</v>
      </c>
      <c r="M204" s="6"/>
      <c r="N204" s="30">
        <v>366.7</v>
      </c>
      <c r="O204" s="30">
        <v>0.7</v>
      </c>
      <c r="P204" s="6"/>
      <c r="Q204" s="30">
        <v>80.7</v>
      </c>
      <c r="R204" s="30">
        <v>87.4</v>
      </c>
      <c r="S204" s="6"/>
      <c r="T204" s="30">
        <v>24.29</v>
      </c>
      <c r="U204" s="6"/>
      <c r="V204" s="30">
        <v>1.26</v>
      </c>
      <c r="W204" s="6"/>
      <c r="X204" s="6"/>
      <c r="Y204" s="30">
        <v>56.68</v>
      </c>
      <c r="Z204" s="6"/>
      <c r="AA204" s="30">
        <v>61.35</v>
      </c>
      <c r="AB204" s="30">
        <v>162.1</v>
      </c>
      <c r="AC204" s="6"/>
      <c r="AD204" s="30">
        <v>46.34</v>
      </c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39">
        <f t="shared" si="167"/>
        <v>0.24463333333333331</v>
      </c>
      <c r="AP204" s="40"/>
      <c r="AQ204" s="39">
        <f t="shared" si="158"/>
        <v>0.30406666666666671</v>
      </c>
      <c r="AR204" s="39">
        <f t="shared" si="168"/>
        <v>0.53060000000000007</v>
      </c>
      <c r="AS204" s="39">
        <f t="shared" si="169"/>
        <v>0</v>
      </c>
      <c r="AT204" s="39">
        <f t="shared" si="170"/>
        <v>3.7464382453301441</v>
      </c>
      <c r="AU204" s="39">
        <f t="shared" si="171"/>
        <v>1.5589861751152074</v>
      </c>
      <c r="AV204" s="39">
        <f t="shared" si="172"/>
        <v>0.26357466063348417</v>
      </c>
      <c r="AW204" s="39">
        <f t="shared" si="173"/>
        <v>366.7</v>
      </c>
      <c r="AX204" s="39">
        <f t="shared" si="174"/>
        <v>1.6129032258064515</v>
      </c>
      <c r="AY204" s="39">
        <f t="shared" si="175"/>
        <v>0</v>
      </c>
      <c r="AZ204" s="39">
        <f t="shared" si="175"/>
        <v>80.7</v>
      </c>
      <c r="BA204" s="39">
        <f t="shared" si="175"/>
        <v>87.4</v>
      </c>
      <c r="BB204" s="39">
        <f t="shared" si="165"/>
        <v>0</v>
      </c>
      <c r="BC204" s="39">
        <f t="shared" si="176"/>
        <v>48.58</v>
      </c>
      <c r="BD204" s="39">
        <f t="shared" si="177"/>
        <v>0</v>
      </c>
      <c r="BE204" s="39">
        <f t="shared" si="177"/>
        <v>2.903225806451613</v>
      </c>
      <c r="BF204" s="39">
        <f t="shared" si="177"/>
        <v>0</v>
      </c>
      <c r="BG204" s="39">
        <f t="shared" si="178"/>
        <v>0</v>
      </c>
      <c r="BH204" s="39">
        <f t="shared" si="146"/>
        <v>5.4627496159754223</v>
      </c>
      <c r="BI204" s="39">
        <f t="shared" si="179"/>
        <v>0</v>
      </c>
      <c r="BJ204" s="39">
        <f t="shared" si="180"/>
        <v>4.1576307942531852</v>
      </c>
      <c r="BK204" s="39">
        <f t="shared" si="181"/>
        <v>0.16209999999999999</v>
      </c>
      <c r="BL204" s="39">
        <f t="shared" si="182"/>
        <v>0</v>
      </c>
      <c r="BM204" s="39">
        <f t="shared" si="183"/>
        <v>7.1512345679012351E-2</v>
      </c>
      <c r="BN204" s="39">
        <f t="shared" si="183"/>
        <v>0</v>
      </c>
      <c r="BO204" s="39">
        <f t="shared" si="183"/>
        <v>0</v>
      </c>
      <c r="BP204" s="39">
        <f t="shared" si="166"/>
        <v>0</v>
      </c>
      <c r="BQ204" s="39">
        <f t="shared" si="184"/>
        <v>0</v>
      </c>
      <c r="BR204" s="39">
        <f t="shared" si="185"/>
        <v>0</v>
      </c>
      <c r="BS204" s="39">
        <f t="shared" si="186"/>
        <v>0</v>
      </c>
      <c r="BT204" s="39">
        <f t="shared" si="187"/>
        <v>0</v>
      </c>
      <c r="BU204" s="39">
        <f t="shared" si="187"/>
        <v>0</v>
      </c>
      <c r="BV204" s="40"/>
      <c r="BW204" s="39">
        <v>7.3</v>
      </c>
      <c r="BX204" s="39">
        <f t="shared" si="159"/>
        <v>0.30406666666666671</v>
      </c>
      <c r="BY204" s="39">
        <f t="shared" si="153"/>
        <v>0.66310964853333343</v>
      </c>
      <c r="BZ204" s="39"/>
      <c r="CA204" s="39">
        <f t="shared" si="154"/>
        <v>0.66310964853333343</v>
      </c>
      <c r="CB204" s="39">
        <f t="shared" si="162"/>
        <v>0.53060000000000007</v>
      </c>
      <c r="CC204" s="39">
        <f t="shared" si="148"/>
        <v>1.6129032258064515</v>
      </c>
      <c r="CD204" s="39">
        <f t="shared" si="160"/>
        <v>3.7464382453301441</v>
      </c>
      <c r="CE204" s="39">
        <f t="shared" si="160"/>
        <v>1.5589861751152074</v>
      </c>
      <c r="CF204" s="39">
        <f t="shared" si="155"/>
        <v>8.9605734767025089E-2</v>
      </c>
      <c r="CG204" s="39">
        <f t="shared" si="188"/>
        <v>0.16209999999999999</v>
      </c>
      <c r="CH204" s="39">
        <f t="shared" si="191"/>
        <v>4.1576307942531852</v>
      </c>
      <c r="CI204" s="39">
        <f t="shared" si="192"/>
        <v>0</v>
      </c>
      <c r="CJ204" s="39">
        <f t="shared" si="151"/>
        <v>0.26357466063348417</v>
      </c>
      <c r="CK204" s="39">
        <f t="shared" si="189"/>
        <v>3.7464382453301441</v>
      </c>
      <c r="CL204" s="39">
        <f t="shared" si="193"/>
        <v>0</v>
      </c>
      <c r="CM204" s="39">
        <f t="shared" si="156"/>
        <v>3.5598118392857137</v>
      </c>
      <c r="CN204" s="39">
        <f t="shared" si="163"/>
        <v>5.4627496159754223</v>
      </c>
      <c r="CO204" s="39">
        <f t="shared" si="190"/>
        <v>3.7464382453301441</v>
      </c>
      <c r="CP204" s="39">
        <f>1000*BM204/7.701</f>
        <v>9.2861116321273034</v>
      </c>
      <c r="CQ204" s="39">
        <f>CP204*CQ$209/CP$209</f>
        <v>3.3808991092096679</v>
      </c>
      <c r="CR204" s="39">
        <v>3.5598118392857137</v>
      </c>
      <c r="CS204" s="39">
        <f t="shared" si="152"/>
        <v>3.3808991092096679</v>
      </c>
      <c r="CT204" s="6"/>
      <c r="CU204" s="39">
        <f t="shared" si="157"/>
        <v>0.81663094136775893</v>
      </c>
    </row>
    <row r="205" spans="1:99">
      <c r="A205" s="59">
        <v>1697</v>
      </c>
      <c r="B205" s="6"/>
      <c r="C205" s="30">
        <v>1113.5</v>
      </c>
      <c r="D205" s="30">
        <v>733.9</v>
      </c>
      <c r="E205" s="30">
        <v>477.6</v>
      </c>
      <c r="F205" s="6"/>
      <c r="G205" s="30">
        <v>23.04</v>
      </c>
      <c r="H205" s="6"/>
      <c r="I205" s="30">
        <v>47.74</v>
      </c>
      <c r="J205" s="30">
        <v>61.72</v>
      </c>
      <c r="K205" s="30">
        <v>0.59</v>
      </c>
      <c r="L205" s="30">
        <v>59.1</v>
      </c>
      <c r="M205" s="6"/>
      <c r="N205" s="30">
        <v>410.3</v>
      </c>
      <c r="O205" s="30">
        <v>0.7</v>
      </c>
      <c r="P205" s="6"/>
      <c r="Q205" s="30">
        <v>90.3</v>
      </c>
      <c r="R205" s="30">
        <v>363.5</v>
      </c>
      <c r="S205" s="6"/>
      <c r="T205" s="30">
        <v>32.950000000000003</v>
      </c>
      <c r="U205" s="6"/>
      <c r="V205" s="30">
        <v>1.05</v>
      </c>
      <c r="W205" s="6"/>
      <c r="X205" s="6"/>
      <c r="Y205" s="30">
        <v>46.95</v>
      </c>
      <c r="Z205" s="6"/>
      <c r="AA205" s="30">
        <v>56.69</v>
      </c>
      <c r="AB205" s="30">
        <v>147.6</v>
      </c>
      <c r="AC205" s="30">
        <v>601</v>
      </c>
      <c r="AD205" s="30">
        <v>40.82</v>
      </c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39">
        <f t="shared" si="167"/>
        <v>0.24463333333333331</v>
      </c>
      <c r="AP205" s="40"/>
      <c r="AQ205" s="39">
        <f t="shared" si="158"/>
        <v>0.37116666666666664</v>
      </c>
      <c r="AR205" s="39">
        <f t="shared" si="168"/>
        <v>0.46079999999999999</v>
      </c>
      <c r="AS205" s="39">
        <f t="shared" si="169"/>
        <v>0</v>
      </c>
      <c r="AT205" s="39">
        <f t="shared" si="170"/>
        <v>3.3587786259541987</v>
      </c>
      <c r="AU205" s="39">
        <f t="shared" si="171"/>
        <v>1.4221198156682029</v>
      </c>
      <c r="AV205" s="39">
        <f t="shared" si="172"/>
        <v>0.267420814479638</v>
      </c>
      <c r="AW205" s="39">
        <f t="shared" si="173"/>
        <v>410.3</v>
      </c>
      <c r="AX205" s="39">
        <f t="shared" si="174"/>
        <v>1.6129032258064515</v>
      </c>
      <c r="AY205" s="39">
        <f t="shared" si="175"/>
        <v>0</v>
      </c>
      <c r="AZ205" s="39">
        <f t="shared" si="175"/>
        <v>90.3</v>
      </c>
      <c r="BA205" s="39">
        <f t="shared" si="175"/>
        <v>363.5</v>
      </c>
      <c r="BB205" s="39">
        <f t="shared" si="165"/>
        <v>0</v>
      </c>
      <c r="BC205" s="39">
        <f t="shared" si="176"/>
        <v>65.900000000000006</v>
      </c>
      <c r="BD205" s="39">
        <f t="shared" si="177"/>
        <v>0</v>
      </c>
      <c r="BE205" s="39">
        <f t="shared" si="177"/>
        <v>2.4193548387096775</v>
      </c>
      <c r="BF205" s="39">
        <f t="shared" si="177"/>
        <v>0</v>
      </c>
      <c r="BG205" s="39">
        <f t="shared" si="178"/>
        <v>0</v>
      </c>
      <c r="BH205" s="39">
        <f t="shared" si="146"/>
        <v>4.939516129032258</v>
      </c>
      <c r="BI205" s="39">
        <f t="shared" si="179"/>
        <v>0</v>
      </c>
      <c r="BJ205" s="39">
        <f t="shared" si="180"/>
        <v>3.8418270534020058</v>
      </c>
      <c r="BK205" s="39">
        <f t="shared" si="181"/>
        <v>0.14759999999999998</v>
      </c>
      <c r="BL205" s="39">
        <f t="shared" si="182"/>
        <v>0.20033333333333334</v>
      </c>
      <c r="BM205" s="39">
        <f t="shared" si="183"/>
        <v>6.2993827160493829E-2</v>
      </c>
      <c r="BN205" s="39">
        <f t="shared" si="183"/>
        <v>0</v>
      </c>
      <c r="BO205" s="39">
        <f t="shared" si="183"/>
        <v>0</v>
      </c>
      <c r="BP205" s="39">
        <f t="shared" si="166"/>
        <v>0</v>
      </c>
      <c r="BQ205" s="39">
        <f t="shared" si="184"/>
        <v>0</v>
      </c>
      <c r="BR205" s="39">
        <f t="shared" si="185"/>
        <v>0</v>
      </c>
      <c r="BS205" s="39">
        <f t="shared" si="186"/>
        <v>0</v>
      </c>
      <c r="BT205" s="39">
        <f t="shared" si="187"/>
        <v>0</v>
      </c>
      <c r="BU205" s="39">
        <f t="shared" si="187"/>
        <v>0</v>
      </c>
      <c r="BV205" s="40"/>
      <c r="BW205" s="39">
        <v>7.69</v>
      </c>
      <c r="BX205" s="39">
        <f t="shared" si="159"/>
        <v>0.37116666666666664</v>
      </c>
      <c r="BY205" s="39">
        <f t="shared" si="153"/>
        <v>0.75782686933333332</v>
      </c>
      <c r="BZ205" s="39"/>
      <c r="CA205" s="39">
        <f t="shared" si="154"/>
        <v>0.75782686933333332</v>
      </c>
      <c r="CB205" s="39">
        <f t="shared" si="162"/>
        <v>0.46079999999999999</v>
      </c>
      <c r="CC205" s="39">
        <f t="shared" si="148"/>
        <v>1.6129032258064515</v>
      </c>
      <c r="CD205" s="39">
        <f t="shared" si="160"/>
        <v>3.3587786259541987</v>
      </c>
      <c r="CE205" s="39">
        <f t="shared" si="160"/>
        <v>1.4221198156682029</v>
      </c>
      <c r="CF205" s="39">
        <f t="shared" si="155"/>
        <v>8.9605734767025089E-2</v>
      </c>
      <c r="CG205" s="39">
        <f t="shared" si="188"/>
        <v>0.14759999999999998</v>
      </c>
      <c r="CH205" s="39">
        <f t="shared" si="191"/>
        <v>3.8418270534020058</v>
      </c>
      <c r="CI205" s="39">
        <f t="shared" si="192"/>
        <v>0</v>
      </c>
      <c r="CJ205" s="39">
        <f t="shared" si="151"/>
        <v>0.267420814479638</v>
      </c>
      <c r="CK205" s="39">
        <f t="shared" si="189"/>
        <v>3.3587786259541987</v>
      </c>
      <c r="CL205" s="39">
        <f t="shared" si="193"/>
        <v>0</v>
      </c>
      <c r="CM205" s="39">
        <f t="shared" si="156"/>
        <v>3.3504111428571424</v>
      </c>
      <c r="CN205" s="39">
        <f t="shared" si="163"/>
        <v>4.939516129032258</v>
      </c>
      <c r="CO205" s="39">
        <f t="shared" si="190"/>
        <v>3.3587786259541987</v>
      </c>
      <c r="CP205" s="39">
        <f>1000*BM205/7.701</f>
        <v>8.1799541826378181</v>
      </c>
      <c r="CQ205" s="39">
        <f>CP205*CQ$209/CP$209</f>
        <v>2.9781679248584076</v>
      </c>
      <c r="CR205" s="39">
        <v>3.3504111428571424</v>
      </c>
      <c r="CS205" s="39">
        <f t="shared" si="152"/>
        <v>2.9781679248584076</v>
      </c>
      <c r="CT205" s="6"/>
      <c r="CU205" s="39">
        <f t="shared" si="157"/>
        <v>0.8290303598403026</v>
      </c>
    </row>
    <row r="206" spans="1:99">
      <c r="A206" s="59">
        <v>1698</v>
      </c>
      <c r="B206" s="6"/>
      <c r="C206" s="30">
        <v>1433.2</v>
      </c>
      <c r="D206" s="30">
        <v>1055.5</v>
      </c>
      <c r="E206" s="30">
        <v>503.3</v>
      </c>
      <c r="F206" s="6"/>
      <c r="G206" s="30">
        <v>23.85</v>
      </c>
      <c r="H206" s="6"/>
      <c r="I206" s="30">
        <v>55.11</v>
      </c>
      <c r="J206" s="30">
        <v>72.14</v>
      </c>
      <c r="K206" s="30">
        <v>0.57999999999999996</v>
      </c>
      <c r="L206" s="30">
        <v>58.72</v>
      </c>
      <c r="M206" s="6"/>
      <c r="N206" s="30">
        <v>434.9</v>
      </c>
      <c r="O206" s="30">
        <v>0.7</v>
      </c>
      <c r="P206" s="6"/>
      <c r="Q206" s="30">
        <v>67</v>
      </c>
      <c r="R206" s="30">
        <v>62.9</v>
      </c>
      <c r="S206" s="6"/>
      <c r="T206" s="30">
        <v>26.47</v>
      </c>
      <c r="U206" s="6"/>
      <c r="V206" s="6"/>
      <c r="W206" s="6"/>
      <c r="X206" s="6"/>
      <c r="Y206" s="30">
        <v>59.52</v>
      </c>
      <c r="Z206" s="6"/>
      <c r="AA206" s="30">
        <v>63.96</v>
      </c>
      <c r="AB206" s="30">
        <v>117.4</v>
      </c>
      <c r="AC206" s="6"/>
      <c r="AD206" s="30">
        <v>37.67</v>
      </c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39">
        <f t="shared" si="167"/>
        <v>0.35183333333333333</v>
      </c>
      <c r="AP206" s="40"/>
      <c r="AQ206" s="39">
        <f t="shared" si="158"/>
        <v>0.47773333333333334</v>
      </c>
      <c r="AR206" s="39">
        <f t="shared" si="168"/>
        <v>0.47700000000000004</v>
      </c>
      <c r="AS206" s="39">
        <f t="shared" si="169"/>
        <v>0</v>
      </c>
      <c r="AT206" s="39">
        <f t="shared" si="170"/>
        <v>3.8772997502374502</v>
      </c>
      <c r="AU206" s="39">
        <f t="shared" si="171"/>
        <v>1.6622119815668204</v>
      </c>
      <c r="AV206" s="39">
        <f t="shared" si="172"/>
        <v>0.26570135746606333</v>
      </c>
      <c r="AW206" s="39">
        <f t="shared" si="173"/>
        <v>434.9</v>
      </c>
      <c r="AX206" s="39">
        <f t="shared" si="174"/>
        <v>1.6129032258064515</v>
      </c>
      <c r="AY206" s="39">
        <f t="shared" si="175"/>
        <v>0</v>
      </c>
      <c r="AZ206" s="39">
        <f t="shared" si="175"/>
        <v>67</v>
      </c>
      <c r="BA206" s="39">
        <f t="shared" si="175"/>
        <v>62.9</v>
      </c>
      <c r="BB206" s="39">
        <f t="shared" si="165"/>
        <v>0</v>
      </c>
      <c r="BC206" s="39">
        <f t="shared" si="176"/>
        <v>52.94</v>
      </c>
      <c r="BD206" s="39">
        <f t="shared" si="177"/>
        <v>0</v>
      </c>
      <c r="BE206" s="39">
        <f t="shared" si="177"/>
        <v>0</v>
      </c>
      <c r="BF206" s="39">
        <f t="shared" si="177"/>
        <v>0</v>
      </c>
      <c r="BG206" s="39">
        <f t="shared" si="178"/>
        <v>0</v>
      </c>
      <c r="BH206" s="39">
        <f t="shared" si="146"/>
        <v>4.764784946236559</v>
      </c>
      <c r="BI206" s="39">
        <f t="shared" si="179"/>
        <v>0</v>
      </c>
      <c r="BJ206" s="39">
        <f t="shared" si="180"/>
        <v>4.3345079967470861</v>
      </c>
      <c r="BK206" s="39">
        <f t="shared" si="181"/>
        <v>0.1174</v>
      </c>
      <c r="BL206" s="39">
        <f t="shared" si="182"/>
        <v>0</v>
      </c>
      <c r="BM206" s="39">
        <f t="shared" si="183"/>
        <v>5.8132716049382721E-2</v>
      </c>
      <c r="BN206" s="39">
        <f t="shared" si="183"/>
        <v>0</v>
      </c>
      <c r="BO206" s="39">
        <f t="shared" si="183"/>
        <v>0</v>
      </c>
      <c r="BP206" s="39">
        <f t="shared" si="166"/>
        <v>0</v>
      </c>
      <c r="BQ206" s="39">
        <f t="shared" si="184"/>
        <v>0</v>
      </c>
      <c r="BR206" s="39">
        <f t="shared" si="185"/>
        <v>0</v>
      </c>
      <c r="BS206" s="39">
        <f t="shared" si="186"/>
        <v>0</v>
      </c>
      <c r="BT206" s="39">
        <f t="shared" si="187"/>
        <v>0</v>
      </c>
      <c r="BU206" s="39">
        <f t="shared" si="187"/>
        <v>0</v>
      </c>
      <c r="BV206" s="40"/>
      <c r="BW206" s="39">
        <v>7.34</v>
      </c>
      <c r="BX206" s="39">
        <f t="shared" si="159"/>
        <v>0.47773333333333334</v>
      </c>
      <c r="BY206" s="39">
        <f t="shared" si="153"/>
        <v>0.88036233786666673</v>
      </c>
      <c r="BZ206" s="39"/>
      <c r="CA206" s="39">
        <f t="shared" si="154"/>
        <v>0.88036233786666673</v>
      </c>
      <c r="CB206" s="39">
        <f t="shared" si="162"/>
        <v>0.47700000000000004</v>
      </c>
      <c r="CC206" s="39">
        <f t="shared" si="148"/>
        <v>1.6129032258064515</v>
      </c>
      <c r="CD206" s="39">
        <f t="shared" si="160"/>
        <v>3.8772997502374502</v>
      </c>
      <c r="CE206" s="39">
        <f t="shared" si="160"/>
        <v>1.6622119815668204</v>
      </c>
      <c r="CF206" s="39">
        <f t="shared" si="155"/>
        <v>8.9605734767025089E-2</v>
      </c>
      <c r="CG206" s="39">
        <f t="shared" si="188"/>
        <v>0.1174</v>
      </c>
      <c r="CH206" s="39">
        <f t="shared" si="191"/>
        <v>4.3345079967470861</v>
      </c>
      <c r="CI206" s="39">
        <f t="shared" si="192"/>
        <v>0</v>
      </c>
      <c r="CJ206" s="39">
        <f t="shared" si="151"/>
        <v>0.26570135746606333</v>
      </c>
      <c r="CK206" s="39">
        <f t="shared" si="189"/>
        <v>3.8772997502374502</v>
      </c>
      <c r="CL206" s="39">
        <f t="shared" si="193"/>
        <v>0</v>
      </c>
      <c r="CM206" s="39">
        <f t="shared" si="156"/>
        <v>3.4716431249999995</v>
      </c>
      <c r="CN206" s="39">
        <f t="shared" si="163"/>
        <v>4.764784946236559</v>
      </c>
      <c r="CO206" s="39">
        <f t="shared" si="190"/>
        <v>3.8772997502374502</v>
      </c>
      <c r="CP206" s="39">
        <f>1000*BM206/7.701</f>
        <v>7.5487230293965366</v>
      </c>
      <c r="CQ206" s="39">
        <f>CP206*CQ$209/CP$209</f>
        <v>2.7483484990057869</v>
      </c>
      <c r="CR206" s="39">
        <v>3.4716431249999995</v>
      </c>
      <c r="CS206" s="39">
        <f t="shared" si="152"/>
        <v>2.7483484990057869</v>
      </c>
      <c r="CT206" s="6"/>
      <c r="CU206" s="39">
        <f t="shared" si="157"/>
        <v>0.8976610274177067</v>
      </c>
    </row>
    <row r="207" spans="1:99">
      <c r="A207" s="59">
        <v>1699</v>
      </c>
      <c r="B207" s="6"/>
      <c r="C207" s="30">
        <v>1956</v>
      </c>
      <c r="D207" s="30">
        <v>1160.3</v>
      </c>
      <c r="E207" s="30">
        <v>646.6</v>
      </c>
      <c r="F207" s="6"/>
      <c r="G207" s="30">
        <v>25.55</v>
      </c>
      <c r="H207" s="6"/>
      <c r="I207" s="30">
        <v>65.239999999999995</v>
      </c>
      <c r="J207" s="30">
        <v>74.510000000000005</v>
      </c>
      <c r="K207" s="30">
        <v>0.6</v>
      </c>
      <c r="L207" s="30">
        <v>58.72</v>
      </c>
      <c r="M207" s="6"/>
      <c r="N207" s="30">
        <v>481.1</v>
      </c>
      <c r="O207" s="30">
        <v>0.7</v>
      </c>
      <c r="P207" s="6"/>
      <c r="Q207" s="30">
        <v>83.9</v>
      </c>
      <c r="R207" s="6"/>
      <c r="S207" s="6"/>
      <c r="T207" s="30">
        <v>30.17</v>
      </c>
      <c r="U207" s="6"/>
      <c r="V207" s="30">
        <v>1.1599999999999999</v>
      </c>
      <c r="W207" s="6"/>
      <c r="X207" s="6"/>
      <c r="Y207" s="30">
        <v>60.44</v>
      </c>
      <c r="Z207" s="6"/>
      <c r="AA207" s="30">
        <v>62.91</v>
      </c>
      <c r="AB207" s="30">
        <v>113.2</v>
      </c>
      <c r="AC207" s="30">
        <v>584</v>
      </c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39">
        <f t="shared" si="167"/>
        <v>0.38676666666666665</v>
      </c>
      <c r="AP207" s="40"/>
      <c r="AQ207" s="39">
        <f t="shared" si="158"/>
        <v>0.65200000000000002</v>
      </c>
      <c r="AR207" s="39">
        <f t="shared" si="168"/>
        <v>0.51100000000000001</v>
      </c>
      <c r="AS207" s="39">
        <f t="shared" si="169"/>
        <v>0</v>
      </c>
      <c r="AT207" s="39">
        <f t="shared" si="170"/>
        <v>4.5900024624476723</v>
      </c>
      <c r="AU207" s="39">
        <f t="shared" si="171"/>
        <v>1.7168202764976961</v>
      </c>
      <c r="AV207" s="39">
        <f t="shared" si="172"/>
        <v>0.26570135746606333</v>
      </c>
      <c r="AW207" s="39">
        <f t="shared" si="173"/>
        <v>481.1</v>
      </c>
      <c r="AX207" s="39">
        <f t="shared" si="174"/>
        <v>1.6129032258064515</v>
      </c>
      <c r="AY207" s="39">
        <f t="shared" si="175"/>
        <v>0</v>
      </c>
      <c r="AZ207" s="39">
        <f t="shared" si="175"/>
        <v>83.9</v>
      </c>
      <c r="BA207" s="39">
        <f t="shared" si="175"/>
        <v>0</v>
      </c>
      <c r="BB207" s="39">
        <f t="shared" si="165"/>
        <v>0</v>
      </c>
      <c r="BC207" s="39">
        <f t="shared" si="176"/>
        <v>60.34</v>
      </c>
      <c r="BD207" s="39">
        <f t="shared" si="177"/>
        <v>0</v>
      </c>
      <c r="BE207" s="39">
        <f t="shared" si="177"/>
        <v>2.6728110599078341</v>
      </c>
      <c r="BF207" s="39">
        <f t="shared" si="177"/>
        <v>0</v>
      </c>
      <c r="BG207" s="39">
        <f t="shared" si="178"/>
        <v>0</v>
      </c>
      <c r="BH207" s="39">
        <f t="shared" si="146"/>
        <v>5.0777649769585249</v>
      </c>
      <c r="BI207" s="39">
        <f t="shared" si="179"/>
        <v>0</v>
      </c>
      <c r="BJ207" s="39">
        <f t="shared" si="180"/>
        <v>4.263350501490919</v>
      </c>
      <c r="BK207" s="39">
        <f t="shared" si="181"/>
        <v>0.11320000000000001</v>
      </c>
      <c r="BL207" s="39">
        <f t="shared" si="182"/>
        <v>0.19466666666666665</v>
      </c>
      <c r="BM207" s="39">
        <f t="shared" si="183"/>
        <v>0</v>
      </c>
      <c r="BN207" s="39">
        <f t="shared" si="183"/>
        <v>0</v>
      </c>
      <c r="BO207" s="39">
        <f t="shared" si="183"/>
        <v>0</v>
      </c>
      <c r="BP207" s="39">
        <f t="shared" si="166"/>
        <v>0</v>
      </c>
      <c r="BQ207" s="39">
        <f t="shared" si="184"/>
        <v>0</v>
      </c>
      <c r="BR207" s="39">
        <f t="shared" si="185"/>
        <v>0</v>
      </c>
      <c r="BS207" s="39">
        <f t="shared" si="186"/>
        <v>0</v>
      </c>
      <c r="BT207" s="39">
        <f t="shared" si="187"/>
        <v>0</v>
      </c>
      <c r="BU207" s="39">
        <f t="shared" si="187"/>
        <v>0</v>
      </c>
      <c r="BV207" s="40"/>
      <c r="BW207" s="39">
        <v>7.34</v>
      </c>
      <c r="BX207" s="39">
        <f t="shared" si="159"/>
        <v>0.65200000000000002</v>
      </c>
      <c r="BY207" s="39">
        <f t="shared" si="153"/>
        <v>1.0972107160000002</v>
      </c>
      <c r="BZ207" s="39"/>
      <c r="CA207" s="39">
        <f t="shared" si="154"/>
        <v>1.0972107160000002</v>
      </c>
      <c r="CB207" s="39">
        <f t="shared" si="162"/>
        <v>0.51100000000000001</v>
      </c>
      <c r="CC207" s="39">
        <f t="shared" si="148"/>
        <v>1.6129032258064515</v>
      </c>
      <c r="CD207" s="39">
        <f t="shared" si="160"/>
        <v>4.5900024624476723</v>
      </c>
      <c r="CE207" s="39">
        <f t="shared" si="160"/>
        <v>1.7168202764976961</v>
      </c>
      <c r="CF207" s="39">
        <f t="shared" si="155"/>
        <v>8.9605734767025089E-2</v>
      </c>
      <c r="CG207" s="39">
        <f t="shared" si="188"/>
        <v>0.11320000000000001</v>
      </c>
      <c r="CH207" s="39">
        <f t="shared" si="191"/>
        <v>4.263350501490919</v>
      </c>
      <c r="CI207" s="39">
        <f t="shared" si="192"/>
        <v>0</v>
      </c>
      <c r="CJ207" s="39">
        <f t="shared" si="151"/>
        <v>0.26570135746606333</v>
      </c>
      <c r="CK207" s="39">
        <f t="shared" si="189"/>
        <v>4.5900024624476723</v>
      </c>
      <c r="CL207" s="39">
        <f t="shared" si="193"/>
        <v>0</v>
      </c>
      <c r="CM207" s="39">
        <f t="shared" si="156"/>
        <v>3.4496009464285708</v>
      </c>
      <c r="CN207" s="39">
        <f t="shared" si="163"/>
        <v>5.0777649769585249</v>
      </c>
      <c r="CO207" s="39">
        <f t="shared" si="190"/>
        <v>4.5900024624476723</v>
      </c>
      <c r="CP207" s="39">
        <v>8.1</v>
      </c>
      <c r="CQ207" s="39">
        <f>CP207*CQ$209/CP$209</f>
        <v>2.94905810628563</v>
      </c>
      <c r="CR207" s="39">
        <v>3.4496009464285708</v>
      </c>
      <c r="CS207" s="39">
        <f t="shared" si="152"/>
        <v>2.94905810628563</v>
      </c>
      <c r="CT207" s="6"/>
      <c r="CU207" s="39">
        <f t="shared" si="157"/>
        <v>1.0197090390993842</v>
      </c>
    </row>
    <row r="208" spans="1:99">
      <c r="A208" s="59">
        <v>1700</v>
      </c>
      <c r="B208" s="6"/>
      <c r="C208" s="30">
        <v>1268.4000000000001</v>
      </c>
      <c r="D208" s="30">
        <v>1006.6</v>
      </c>
      <c r="E208" s="30">
        <v>479.9</v>
      </c>
      <c r="F208" s="6"/>
      <c r="G208" s="30">
        <v>20.05</v>
      </c>
      <c r="H208" s="6"/>
      <c r="I208" s="30">
        <v>56.88</v>
      </c>
      <c r="J208" s="30">
        <v>67.45</v>
      </c>
      <c r="K208" s="30">
        <v>0.66</v>
      </c>
      <c r="L208" s="30">
        <v>60.37</v>
      </c>
      <c r="M208" s="6"/>
      <c r="N208" s="30">
        <v>419.5</v>
      </c>
      <c r="O208" s="30">
        <v>0.7</v>
      </c>
      <c r="P208" s="6"/>
      <c r="Q208" s="30">
        <v>109</v>
      </c>
      <c r="R208" s="30">
        <v>196.5</v>
      </c>
      <c r="S208" s="30">
        <v>797</v>
      </c>
      <c r="T208" s="30">
        <v>30.06</v>
      </c>
      <c r="U208" s="6"/>
      <c r="V208" s="6"/>
      <c r="W208" s="6"/>
      <c r="X208" s="6"/>
      <c r="Y208" s="30">
        <v>65.12</v>
      </c>
      <c r="Z208" s="6"/>
      <c r="AA208" s="30">
        <v>50.09</v>
      </c>
      <c r="AB208" s="30">
        <v>101.3</v>
      </c>
      <c r="AC208" s="30">
        <v>370</v>
      </c>
      <c r="AD208" s="30">
        <v>43.65</v>
      </c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39">
        <f t="shared" si="167"/>
        <v>0.33553333333333335</v>
      </c>
      <c r="AP208" s="40"/>
      <c r="AQ208" s="39">
        <f t="shared" si="158"/>
        <v>0.42280000000000001</v>
      </c>
      <c r="AR208" s="39">
        <f t="shared" si="168"/>
        <v>0.40100000000000002</v>
      </c>
      <c r="AS208" s="39">
        <f t="shared" si="169"/>
        <v>0</v>
      </c>
      <c r="AT208" s="39">
        <f t="shared" si="170"/>
        <v>4.0018292468427905</v>
      </c>
      <c r="AU208" s="39">
        <f t="shared" si="171"/>
        <v>1.554147465437788</v>
      </c>
      <c r="AV208" s="39">
        <f t="shared" si="172"/>
        <v>0.27316742081447964</v>
      </c>
      <c r="AW208" s="39">
        <f t="shared" si="173"/>
        <v>419.5</v>
      </c>
      <c r="AX208" s="39">
        <f t="shared" si="174"/>
        <v>1.6129032258064515</v>
      </c>
      <c r="AY208" s="39">
        <f t="shared" si="175"/>
        <v>0</v>
      </c>
      <c r="AZ208" s="39">
        <f t="shared" si="175"/>
        <v>109</v>
      </c>
      <c r="BA208" s="39">
        <f t="shared" si="175"/>
        <v>196.5</v>
      </c>
      <c r="BB208" s="39">
        <f t="shared" si="165"/>
        <v>797</v>
      </c>
      <c r="BC208" s="39">
        <f t="shared" si="176"/>
        <v>60.12</v>
      </c>
      <c r="BD208" s="39">
        <f t="shared" si="177"/>
        <v>0</v>
      </c>
      <c r="BE208" s="39">
        <f t="shared" si="177"/>
        <v>0</v>
      </c>
      <c r="BF208" s="39">
        <f t="shared" si="177"/>
        <v>0</v>
      </c>
      <c r="BG208" s="39">
        <f t="shared" si="178"/>
        <v>0</v>
      </c>
      <c r="BH208" s="39">
        <f t="shared" si="146"/>
        <v>4.3990015360983099</v>
      </c>
      <c r="BI208" s="39">
        <f t="shared" si="179"/>
        <v>0</v>
      </c>
      <c r="BJ208" s="39">
        <f t="shared" si="180"/>
        <v>3.3945513689346707</v>
      </c>
      <c r="BK208" s="39">
        <f t="shared" si="181"/>
        <v>0.1013</v>
      </c>
      <c r="BL208" s="39">
        <f t="shared" si="182"/>
        <v>0.12333333333333334</v>
      </c>
      <c r="BM208" s="39">
        <f t="shared" si="183"/>
        <v>6.7361111111111108E-2</v>
      </c>
      <c r="BN208" s="39">
        <f t="shared" si="183"/>
        <v>0</v>
      </c>
      <c r="BO208" s="39">
        <f t="shared" si="183"/>
        <v>0</v>
      </c>
      <c r="BP208" s="39">
        <f t="shared" si="166"/>
        <v>0</v>
      </c>
      <c r="BQ208" s="39">
        <f t="shared" si="184"/>
        <v>0</v>
      </c>
      <c r="BR208" s="39">
        <f t="shared" si="185"/>
        <v>0</v>
      </c>
      <c r="BS208" s="39">
        <f t="shared" si="186"/>
        <v>0</v>
      </c>
      <c r="BT208" s="39">
        <f t="shared" si="187"/>
        <v>0</v>
      </c>
      <c r="BU208" s="39">
        <f t="shared" si="187"/>
        <v>0</v>
      </c>
      <c r="BV208" s="40"/>
      <c r="BW208" s="39">
        <v>7.34</v>
      </c>
      <c r="BX208" s="39">
        <f t="shared" si="159"/>
        <v>0.42280000000000001</v>
      </c>
      <c r="BY208" s="39">
        <f t="shared" si="153"/>
        <v>0.81200615440000001</v>
      </c>
      <c r="BZ208" s="39"/>
      <c r="CA208" s="39">
        <f t="shared" si="154"/>
        <v>0.81200615440000001</v>
      </c>
      <c r="CB208" s="39">
        <f t="shared" si="162"/>
        <v>0.40100000000000002</v>
      </c>
      <c r="CC208" s="39">
        <f t="shared" si="148"/>
        <v>1.6129032258064515</v>
      </c>
      <c r="CD208" s="39">
        <f t="shared" si="160"/>
        <v>4.0018292468427905</v>
      </c>
      <c r="CE208" s="39">
        <f t="shared" si="160"/>
        <v>1.554147465437788</v>
      </c>
      <c r="CF208" s="39">
        <f t="shared" si="155"/>
        <v>8.9605734767025089E-2</v>
      </c>
      <c r="CG208" s="39">
        <f t="shared" si="188"/>
        <v>0.1013</v>
      </c>
      <c r="CH208" s="39">
        <f t="shared" si="191"/>
        <v>3.3945513689346707</v>
      </c>
      <c r="CI208" s="39">
        <f t="shared" si="192"/>
        <v>0</v>
      </c>
      <c r="CJ208" s="39">
        <f t="shared" si="151"/>
        <v>0.27316742081447964</v>
      </c>
      <c r="CK208" s="39">
        <f t="shared" si="189"/>
        <v>4.0018292468427905</v>
      </c>
      <c r="CL208" s="39">
        <f t="shared" si="193"/>
        <v>0</v>
      </c>
      <c r="CM208" s="39">
        <f t="shared" si="156"/>
        <v>3.2953056964285707</v>
      </c>
      <c r="CN208" s="39">
        <f t="shared" si="163"/>
        <v>4.3990015360983099</v>
      </c>
      <c r="CO208" s="39">
        <f t="shared" si="190"/>
        <v>4.0018292468427905</v>
      </c>
      <c r="CP208" s="39">
        <f>1000*BM208/7.701</f>
        <v>8.7470602663434764</v>
      </c>
      <c r="CQ208" s="39">
        <f>CP208*CQ$209/CP$209</f>
        <v>3.1846406153863178</v>
      </c>
      <c r="CR208" s="39">
        <v>3.2953056964285707</v>
      </c>
      <c r="CS208" s="39">
        <f t="shared" si="152"/>
        <v>3.1846406153863178</v>
      </c>
      <c r="CT208" s="6"/>
      <c r="CU208" s="39">
        <f t="shared" si="157"/>
        <v>0.86403331538098294</v>
      </c>
    </row>
    <row r="209" spans="1:99">
      <c r="A209" s="59">
        <v>1701</v>
      </c>
      <c r="B209" s="6"/>
      <c r="C209" s="30">
        <v>946.2</v>
      </c>
      <c r="D209" s="30">
        <v>680.13</v>
      </c>
      <c r="E209" s="30">
        <v>509.48</v>
      </c>
      <c r="F209" s="6"/>
      <c r="G209" s="30">
        <v>14.64</v>
      </c>
      <c r="H209" s="30">
        <v>1.754</v>
      </c>
      <c r="I209" s="6"/>
      <c r="J209" s="30">
        <v>64.578000000000003</v>
      </c>
      <c r="K209" s="30">
        <v>0.62739999999999996</v>
      </c>
      <c r="L209" s="30">
        <v>61.83</v>
      </c>
      <c r="M209" s="6"/>
      <c r="N209" s="30">
        <v>390.08</v>
      </c>
      <c r="O209" s="30">
        <v>0.68700000000000006</v>
      </c>
      <c r="P209" s="30">
        <v>309.14999999999998</v>
      </c>
      <c r="Q209" s="30">
        <v>65.95</v>
      </c>
      <c r="R209" s="6"/>
      <c r="S209" s="6"/>
      <c r="T209" s="6"/>
      <c r="U209" s="30">
        <v>32.29</v>
      </c>
      <c r="V209" s="6"/>
      <c r="W209" s="30">
        <v>1.6439999999999999</v>
      </c>
      <c r="X209" s="30">
        <v>164.88</v>
      </c>
      <c r="Y209" s="30">
        <v>68.7</v>
      </c>
      <c r="Z209" s="6"/>
      <c r="AA209" s="30">
        <v>44.655000000000001</v>
      </c>
      <c r="AB209" s="6"/>
      <c r="AC209" s="30">
        <v>666.39</v>
      </c>
      <c r="AD209" s="6"/>
      <c r="AE209" s="30">
        <v>20.678999999999998</v>
      </c>
      <c r="AF209" s="30">
        <v>47.265999999999998</v>
      </c>
      <c r="AG209" s="6"/>
      <c r="AH209" s="30">
        <v>8.0150000000000006</v>
      </c>
      <c r="AI209" s="30">
        <v>302.27999999999997</v>
      </c>
      <c r="AJ209" s="30">
        <v>6.1829999999999998</v>
      </c>
      <c r="AK209" s="6"/>
      <c r="AL209" s="6"/>
      <c r="AM209" s="6"/>
      <c r="AN209" s="6"/>
      <c r="AO209" s="39">
        <f t="shared" si="167"/>
        <v>0.22670999999999999</v>
      </c>
      <c r="AP209" s="40"/>
      <c r="AQ209" s="39">
        <f t="shared" si="158"/>
        <v>0.31540000000000001</v>
      </c>
      <c r="AR209" s="39">
        <f t="shared" si="168"/>
        <v>0.2928</v>
      </c>
      <c r="AS209" s="39">
        <f t="shared" si="169"/>
        <v>4.0414746543778799</v>
      </c>
      <c r="AT209" s="39">
        <f t="shared" si="170"/>
        <v>0</v>
      </c>
      <c r="AU209" s="39">
        <f t="shared" si="171"/>
        <v>1.487972350230415</v>
      </c>
      <c r="AV209" s="39">
        <f t="shared" si="172"/>
        <v>0.27977375565610857</v>
      </c>
      <c r="AW209" s="39">
        <f t="shared" si="173"/>
        <v>390.08</v>
      </c>
      <c r="AX209" s="39">
        <f t="shared" si="174"/>
        <v>1.5829493087557605</v>
      </c>
      <c r="AY209" s="39">
        <f t="shared" si="175"/>
        <v>309.14999999999998</v>
      </c>
      <c r="AZ209" s="39">
        <f t="shared" si="175"/>
        <v>65.95</v>
      </c>
      <c r="BA209" s="39">
        <f t="shared" si="175"/>
        <v>0</v>
      </c>
      <c r="BB209" s="39">
        <f t="shared" si="165"/>
        <v>0</v>
      </c>
      <c r="BC209" s="39">
        <f t="shared" si="176"/>
        <v>0</v>
      </c>
      <c r="BD209" s="39">
        <f t="shared" si="177"/>
        <v>74.400921658986178</v>
      </c>
      <c r="BE209" s="39">
        <f t="shared" si="177"/>
        <v>0</v>
      </c>
      <c r="BF209" s="39">
        <f t="shared" si="177"/>
        <v>3.7880184331797233</v>
      </c>
      <c r="BG209" s="39">
        <f t="shared" si="178"/>
        <v>15.829493087557603</v>
      </c>
      <c r="BH209" s="39">
        <f t="shared" si="146"/>
        <v>4.1733870967741931</v>
      </c>
      <c r="BI209" s="39">
        <f t="shared" si="179"/>
        <v>0</v>
      </c>
      <c r="BJ209" s="39">
        <f t="shared" si="180"/>
        <v>3.0262266196801302</v>
      </c>
      <c r="BK209" s="39">
        <f t="shared" si="181"/>
        <v>0</v>
      </c>
      <c r="BL209" s="39">
        <f t="shared" si="182"/>
        <v>0.22212999999999999</v>
      </c>
      <c r="BM209" s="39">
        <f t="shared" si="183"/>
        <v>0</v>
      </c>
      <c r="BN209" s="39">
        <f t="shared" si="183"/>
        <v>3.1912037037037037E-2</v>
      </c>
      <c r="BO209" s="39">
        <f t="shared" si="183"/>
        <v>7.2941358024691358E-2</v>
      </c>
      <c r="BP209" s="39">
        <f t="shared" si="166"/>
        <v>0</v>
      </c>
      <c r="BQ209" s="39">
        <f t="shared" si="184"/>
        <v>18.467741935483872</v>
      </c>
      <c r="BR209" s="39">
        <f t="shared" si="185"/>
        <v>14.246543778801843</v>
      </c>
      <c r="BS209" s="39">
        <f t="shared" si="186"/>
        <v>0</v>
      </c>
      <c r="BT209" s="39">
        <f t="shared" si="187"/>
        <v>0</v>
      </c>
      <c r="BU209" s="39">
        <f t="shared" si="187"/>
        <v>0</v>
      </c>
      <c r="BV209" s="40"/>
      <c r="BW209" s="39">
        <v>7.2130000000000001</v>
      </c>
      <c r="BX209" s="39">
        <f t="shared" si="159"/>
        <v>0.31540000000000001</v>
      </c>
      <c r="BY209" s="39">
        <f t="shared" si="153"/>
        <v>0.67470900820000002</v>
      </c>
      <c r="BZ209" s="39"/>
      <c r="CA209" s="39">
        <f t="shared" si="154"/>
        <v>0.67470900820000002</v>
      </c>
      <c r="CB209" s="39">
        <f t="shared" si="162"/>
        <v>0.2928</v>
      </c>
      <c r="CC209" s="39">
        <f t="shared" si="148"/>
        <v>1.5829493087557605</v>
      </c>
      <c r="CD209" s="39">
        <f t="shared" ref="CD209:CD272" si="194">AS209</f>
        <v>4.0414746543778799</v>
      </c>
      <c r="CE209" s="39">
        <f t="shared" ref="CE209:CE272" si="195">AU209</f>
        <v>1.487972350230415</v>
      </c>
      <c r="CF209" s="39">
        <f t="shared" si="155"/>
        <v>8.7941628264208913E-2</v>
      </c>
      <c r="CG209" s="39">
        <v>0.12</v>
      </c>
      <c r="CH209" s="39">
        <f t="shared" si="191"/>
        <v>3.0262266196801302</v>
      </c>
      <c r="CI209" s="39">
        <f t="shared" si="192"/>
        <v>15.829493087557603</v>
      </c>
      <c r="CJ209" s="39">
        <f t="shared" si="151"/>
        <v>0.27977375565610857</v>
      </c>
      <c r="CK209" s="39">
        <f t="shared" si="189"/>
        <v>4.0414746543778799</v>
      </c>
      <c r="CL209" s="39">
        <f t="shared" si="193"/>
        <v>0</v>
      </c>
      <c r="CM209" s="39">
        <f t="shared" si="156"/>
        <v>3.2552309999999993</v>
      </c>
      <c r="CN209" s="39">
        <f t="shared" si="163"/>
        <v>4.1733870967741931</v>
      </c>
      <c r="CO209" s="39">
        <f t="shared" si="190"/>
        <v>4.0414746543778799</v>
      </c>
      <c r="CP209" s="39">
        <f t="shared" ref="CP209:CP272" si="196">1000*BO209/7.701</f>
        <v>9.4716735520960071</v>
      </c>
      <c r="CQ209" s="39">
        <f>1000*BN209/9.254</f>
        <v>3.448458724555548</v>
      </c>
      <c r="CR209" s="39">
        <v>3.2552309999999993</v>
      </c>
      <c r="CS209" s="39">
        <f t="shared" si="152"/>
        <v>3.448458724555548</v>
      </c>
      <c r="CT209" s="6"/>
      <c r="CU209" s="39">
        <f t="shared" si="157"/>
        <v>0.79250467022509163</v>
      </c>
    </row>
    <row r="210" spans="1:99">
      <c r="A210" s="59">
        <v>1702</v>
      </c>
      <c r="B210" s="6"/>
      <c r="C210" s="30">
        <v>634.48</v>
      </c>
      <c r="D210" s="30">
        <v>574.55999999999995</v>
      </c>
      <c r="E210" s="30">
        <v>437.76</v>
      </c>
      <c r="F210" s="6"/>
      <c r="G210" s="30">
        <v>13.242000000000001</v>
      </c>
      <c r="H210" s="30">
        <v>1.6639999999999999</v>
      </c>
      <c r="I210" s="6"/>
      <c r="J210" s="30">
        <v>63.84</v>
      </c>
      <c r="K210" s="30">
        <v>0.60640000000000005</v>
      </c>
      <c r="L210" s="30">
        <v>61.56</v>
      </c>
      <c r="M210" s="6"/>
      <c r="N210" s="30">
        <v>448.98</v>
      </c>
      <c r="O210" s="30">
        <v>0.71399999999999997</v>
      </c>
      <c r="P210" s="6"/>
      <c r="Q210" s="30">
        <v>64.3</v>
      </c>
      <c r="R210" s="30">
        <v>44.46</v>
      </c>
      <c r="S210" s="6"/>
      <c r="T210" s="6"/>
      <c r="U210" s="30">
        <v>25.44</v>
      </c>
      <c r="V210" s="6"/>
      <c r="W210" s="30">
        <v>1.573</v>
      </c>
      <c r="X210" s="6"/>
      <c r="Y210" s="30">
        <v>64.98</v>
      </c>
      <c r="Z210" s="6"/>
      <c r="AA210" s="30">
        <v>44.46</v>
      </c>
      <c r="AB210" s="6"/>
      <c r="AC210" s="30">
        <v>688.51</v>
      </c>
      <c r="AD210" s="6"/>
      <c r="AE210" s="30">
        <v>20.52</v>
      </c>
      <c r="AF210" s="30">
        <v>49.247999999999998</v>
      </c>
      <c r="AG210" s="6"/>
      <c r="AH210" s="30">
        <v>7.524</v>
      </c>
      <c r="AI210" s="30">
        <v>300.95999999999998</v>
      </c>
      <c r="AJ210" s="6"/>
      <c r="AK210" s="6"/>
      <c r="AL210" s="30">
        <v>1.5960000000000001</v>
      </c>
      <c r="AM210" s="30">
        <v>4.5599999999999996</v>
      </c>
      <c r="AN210" s="30"/>
      <c r="AO210" s="39">
        <f t="shared" si="167"/>
        <v>0.19151999999999997</v>
      </c>
      <c r="AP210" s="40"/>
      <c r="AQ210" s="39">
        <f t="shared" si="158"/>
        <v>0.21149333333333334</v>
      </c>
      <c r="AR210" s="39">
        <f t="shared" si="168"/>
        <v>0.26484000000000002</v>
      </c>
      <c r="AS210" s="39">
        <f t="shared" si="169"/>
        <v>3.8341013824884791</v>
      </c>
      <c r="AT210" s="39">
        <f t="shared" si="170"/>
        <v>0</v>
      </c>
      <c r="AU210" s="39">
        <f t="shared" si="171"/>
        <v>1.4709677419354841</v>
      </c>
      <c r="AV210" s="39">
        <f t="shared" si="172"/>
        <v>0.27855203619909502</v>
      </c>
      <c r="AW210" s="39">
        <f t="shared" si="173"/>
        <v>448.98</v>
      </c>
      <c r="AX210" s="39">
        <f t="shared" si="174"/>
        <v>1.6451612903225805</v>
      </c>
      <c r="AY210" s="39">
        <f t="shared" si="175"/>
        <v>0</v>
      </c>
      <c r="AZ210" s="39">
        <f t="shared" si="175"/>
        <v>64.3</v>
      </c>
      <c r="BA210" s="39">
        <f t="shared" si="175"/>
        <v>44.46</v>
      </c>
      <c r="BB210" s="39">
        <f t="shared" si="165"/>
        <v>0</v>
      </c>
      <c r="BC210" s="39">
        <f t="shared" si="176"/>
        <v>0</v>
      </c>
      <c r="BD210" s="39">
        <f t="shared" si="177"/>
        <v>58.617511520737331</v>
      </c>
      <c r="BE210" s="39">
        <f t="shared" si="177"/>
        <v>0</v>
      </c>
      <c r="BF210" s="39">
        <f t="shared" si="177"/>
        <v>3.6244239631336406</v>
      </c>
      <c r="BG210" s="39">
        <f t="shared" si="178"/>
        <v>0</v>
      </c>
      <c r="BH210" s="39">
        <f t="shared" si="146"/>
        <v>4.0821812596006142</v>
      </c>
      <c r="BI210" s="39">
        <f t="shared" si="179"/>
        <v>0</v>
      </c>
      <c r="BJ210" s="39">
        <f t="shared" si="180"/>
        <v>3.0130116562754132</v>
      </c>
      <c r="BK210" s="39">
        <f t="shared" si="181"/>
        <v>0</v>
      </c>
      <c r="BL210" s="39">
        <f t="shared" si="182"/>
        <v>0.22950333333333334</v>
      </c>
      <c r="BM210" s="39">
        <f t="shared" si="183"/>
        <v>0</v>
      </c>
      <c r="BN210" s="39">
        <f t="shared" si="183"/>
        <v>3.1666666666666669E-2</v>
      </c>
      <c r="BO210" s="39">
        <f t="shared" si="183"/>
        <v>7.5999999999999998E-2</v>
      </c>
      <c r="BP210" s="39">
        <f t="shared" si="166"/>
        <v>0</v>
      </c>
      <c r="BQ210" s="39">
        <f t="shared" si="184"/>
        <v>17.336405529953918</v>
      </c>
      <c r="BR210" s="39">
        <f t="shared" si="185"/>
        <v>0</v>
      </c>
      <c r="BS210" s="39">
        <f t="shared" si="186"/>
        <v>0</v>
      </c>
      <c r="BT210" s="39">
        <f>AL210/0.288</f>
        <v>5.541666666666667</v>
      </c>
      <c r="BU210" s="39">
        <f>AM210/0.288</f>
        <v>15.833333333333334</v>
      </c>
      <c r="BV210" s="40"/>
      <c r="BW210" s="39">
        <v>7.1820000000000004</v>
      </c>
      <c r="BX210" s="39">
        <f t="shared" si="159"/>
        <v>0.21149333333333334</v>
      </c>
      <c r="BY210" s="39">
        <f t="shared" si="153"/>
        <v>0.54452099234666673</v>
      </c>
      <c r="BZ210" s="39"/>
      <c r="CA210" s="39">
        <f t="shared" si="154"/>
        <v>0.54452099234666673</v>
      </c>
      <c r="CB210" s="39">
        <f t="shared" si="162"/>
        <v>0.26484000000000002</v>
      </c>
      <c r="CC210" s="39">
        <f t="shared" si="148"/>
        <v>1.6451612903225805</v>
      </c>
      <c r="CD210" s="39">
        <f t="shared" si="194"/>
        <v>3.8341013824884791</v>
      </c>
      <c r="CE210" s="39">
        <f t="shared" si="195"/>
        <v>1.4709677419354841</v>
      </c>
      <c r="CF210" s="39">
        <f t="shared" si="155"/>
        <v>9.139784946236558E-2</v>
      </c>
      <c r="CG210" s="39">
        <v>0.12</v>
      </c>
      <c r="CH210" s="39">
        <f t="shared" si="191"/>
        <v>3.0130116562754132</v>
      </c>
      <c r="CI210" s="39">
        <f t="shared" si="192"/>
        <v>0</v>
      </c>
      <c r="CJ210" s="39">
        <f t="shared" si="151"/>
        <v>0.27855203619909502</v>
      </c>
      <c r="CK210" s="39">
        <f t="shared" si="189"/>
        <v>3.8341013824884791</v>
      </c>
      <c r="CL210" s="39">
        <f t="shared" si="193"/>
        <v>15.833333333333334</v>
      </c>
      <c r="CM210" s="39">
        <f t="shared" ref="CM210:CM215" si="197">BT210</f>
        <v>5.541666666666667</v>
      </c>
      <c r="CN210" s="39">
        <f t="shared" si="163"/>
        <v>4.0821812596006142</v>
      </c>
      <c r="CO210" s="39">
        <f t="shared" si="190"/>
        <v>3.8341013824884791</v>
      </c>
      <c r="CP210" s="39">
        <f t="shared" si="196"/>
        <v>9.8688482015322698</v>
      </c>
      <c r="CQ210" s="39">
        <f>1000*BN210/9.254</f>
        <v>3.4219436640011529</v>
      </c>
      <c r="CR210" s="39">
        <v>3.4877474999999993</v>
      </c>
      <c r="CS210" s="39">
        <f t="shared" si="152"/>
        <v>3.4219436640011529</v>
      </c>
      <c r="CT210" s="6"/>
      <c r="CU210" s="39">
        <f t="shared" si="157"/>
        <v>0.75693961557364275</v>
      </c>
    </row>
    <row r="211" spans="1:99">
      <c r="A211" s="59">
        <v>1703</v>
      </c>
      <c r="B211" s="6"/>
      <c r="C211" s="30">
        <v>561.79</v>
      </c>
      <c r="D211" s="30">
        <v>476.63</v>
      </c>
      <c r="E211" s="30">
        <v>357.98</v>
      </c>
      <c r="F211" s="30">
        <v>1194.97</v>
      </c>
      <c r="G211" s="30">
        <v>11.054</v>
      </c>
      <c r="H211" s="30">
        <v>1.421</v>
      </c>
      <c r="I211" s="6"/>
      <c r="J211" s="30">
        <v>61.898000000000003</v>
      </c>
      <c r="K211" s="30">
        <v>0.59209999999999996</v>
      </c>
      <c r="L211" s="30">
        <v>59.87</v>
      </c>
      <c r="M211" s="6"/>
      <c r="N211" s="30">
        <v>453.24</v>
      </c>
      <c r="O211" s="30">
        <v>0.70699999999999996</v>
      </c>
      <c r="P211" s="30">
        <v>311.88</v>
      </c>
      <c r="Q211" s="30">
        <v>51.66</v>
      </c>
      <c r="R211" s="30">
        <v>54.24</v>
      </c>
      <c r="S211" s="30">
        <v>989.88</v>
      </c>
      <c r="T211" s="6"/>
      <c r="U211" s="30">
        <v>24.41</v>
      </c>
      <c r="V211" s="6"/>
      <c r="W211" s="30">
        <v>1.1359999999999999</v>
      </c>
      <c r="X211" s="6"/>
      <c r="Y211" s="30">
        <v>52.273000000000003</v>
      </c>
      <c r="Z211" s="6"/>
      <c r="AA211" s="30">
        <v>45.765000000000001</v>
      </c>
      <c r="AB211" s="6"/>
      <c r="AC211" s="30">
        <v>789.19</v>
      </c>
      <c r="AD211" s="6"/>
      <c r="AE211" s="30">
        <v>20.34</v>
      </c>
      <c r="AF211" s="30">
        <v>46.24</v>
      </c>
      <c r="AG211" s="6"/>
      <c r="AH211" s="30">
        <v>6.0679999999999996</v>
      </c>
      <c r="AI211" s="30">
        <v>298.32</v>
      </c>
      <c r="AJ211" s="6"/>
      <c r="AK211" s="6"/>
      <c r="AL211" s="30">
        <v>1.3560000000000001</v>
      </c>
      <c r="AM211" s="30">
        <v>4.5199999999999996</v>
      </c>
      <c r="AN211" s="30"/>
      <c r="AO211" s="39">
        <f t="shared" si="167"/>
        <v>0.15887666666666667</v>
      </c>
      <c r="AP211" s="39">
        <f t="shared" ref="AP211:AP274" si="198">F211/3000</f>
        <v>0.39832333333333336</v>
      </c>
      <c r="AQ211" s="39">
        <f t="shared" si="158"/>
        <v>0.18726333333333331</v>
      </c>
      <c r="AR211" s="39">
        <f t="shared" si="168"/>
        <v>0.22108</v>
      </c>
      <c r="AS211" s="39">
        <f t="shared" si="169"/>
        <v>3.274193548387097</v>
      </c>
      <c r="AT211" s="39">
        <f t="shared" si="170"/>
        <v>0</v>
      </c>
      <c r="AU211" s="39">
        <f t="shared" si="171"/>
        <v>1.4262211981566821</v>
      </c>
      <c r="AV211" s="39">
        <f t="shared" si="172"/>
        <v>0.27090497737556563</v>
      </c>
      <c r="AW211" s="39">
        <f t="shared" si="173"/>
        <v>453.24</v>
      </c>
      <c r="AX211" s="39">
        <f t="shared" si="174"/>
        <v>1.629032258064516</v>
      </c>
      <c r="AY211" s="39">
        <f t="shared" si="175"/>
        <v>311.88</v>
      </c>
      <c r="AZ211" s="39">
        <f t="shared" si="175"/>
        <v>51.66</v>
      </c>
      <c r="BA211" s="39">
        <f t="shared" si="175"/>
        <v>54.24</v>
      </c>
      <c r="BB211" s="39">
        <f t="shared" si="165"/>
        <v>989.88</v>
      </c>
      <c r="BC211" s="39">
        <f t="shared" si="176"/>
        <v>0</v>
      </c>
      <c r="BD211" s="39">
        <f t="shared" si="177"/>
        <v>56.244239631336406</v>
      </c>
      <c r="BE211" s="39">
        <f t="shared" si="177"/>
        <v>0</v>
      </c>
      <c r="BF211" s="39">
        <f t="shared" si="177"/>
        <v>2.617511520737327</v>
      </c>
      <c r="BG211" s="39">
        <f t="shared" si="178"/>
        <v>0</v>
      </c>
      <c r="BH211" s="39">
        <f t="shared" ref="BH211:BH274" si="199">Y201/10.416</f>
        <v>3.3554147465437789</v>
      </c>
      <c r="BI211" s="39">
        <f t="shared" si="179"/>
        <v>0</v>
      </c>
      <c r="BJ211" s="39">
        <f t="shared" si="180"/>
        <v>3.1014502575223637</v>
      </c>
      <c r="BK211" s="39">
        <f t="shared" si="181"/>
        <v>0</v>
      </c>
      <c r="BL211" s="39">
        <f t="shared" si="182"/>
        <v>0.26306333333333337</v>
      </c>
      <c r="BM211" s="39">
        <f t="shared" si="183"/>
        <v>0</v>
      </c>
      <c r="BN211" s="39">
        <f t="shared" si="183"/>
        <v>3.138888888888889E-2</v>
      </c>
      <c r="BO211" s="39">
        <f t="shared" si="183"/>
        <v>7.1358024691358032E-2</v>
      </c>
      <c r="BP211" s="39">
        <f t="shared" si="166"/>
        <v>0</v>
      </c>
      <c r="BQ211" s="39">
        <f t="shared" si="184"/>
        <v>13.981566820276496</v>
      </c>
      <c r="BR211" s="39">
        <f t="shared" si="185"/>
        <v>0</v>
      </c>
      <c r="BS211" s="39">
        <f t="shared" si="186"/>
        <v>0</v>
      </c>
      <c r="BT211" s="39">
        <f t="shared" ref="BT211:BU274" si="200">AL211/0.288</f>
        <v>4.7083333333333339</v>
      </c>
      <c r="BU211" s="39">
        <f t="shared" si="200"/>
        <v>15.694444444444445</v>
      </c>
      <c r="BV211" s="40"/>
      <c r="BW211" s="39">
        <v>7.0060000000000002</v>
      </c>
      <c r="BX211" s="39">
        <f t="shared" si="159"/>
        <v>0.18726333333333331</v>
      </c>
      <c r="BY211" s="39">
        <f t="shared" si="153"/>
        <v>0.50930639230666663</v>
      </c>
      <c r="BZ211" s="39"/>
      <c r="CA211" s="39">
        <f t="shared" si="154"/>
        <v>0.50930639230666663</v>
      </c>
      <c r="CB211" s="39">
        <f t="shared" si="162"/>
        <v>0.22108</v>
      </c>
      <c r="CC211" s="39">
        <f t="shared" si="148"/>
        <v>1.629032258064516</v>
      </c>
      <c r="CD211" s="39">
        <f t="shared" si="194"/>
        <v>3.274193548387097</v>
      </c>
      <c r="CE211" s="39">
        <f t="shared" si="195"/>
        <v>1.4262211981566821</v>
      </c>
      <c r="CF211" s="39">
        <f t="shared" si="155"/>
        <v>9.0501792114695334E-2</v>
      </c>
      <c r="CG211" s="39">
        <v>0.12</v>
      </c>
      <c r="CH211" s="39">
        <f t="shared" si="191"/>
        <v>3.1014502575223637</v>
      </c>
      <c r="CI211" s="39">
        <f t="shared" si="192"/>
        <v>0</v>
      </c>
      <c r="CJ211" s="39">
        <f t="shared" si="151"/>
        <v>0.27090497737556563</v>
      </c>
      <c r="CK211" s="39">
        <f t="shared" si="189"/>
        <v>3.274193548387097</v>
      </c>
      <c r="CL211" s="39">
        <f t="shared" si="193"/>
        <v>15.694444444444445</v>
      </c>
      <c r="CM211" s="39">
        <f t="shared" si="197"/>
        <v>4.7083333333333339</v>
      </c>
      <c r="CN211" s="39">
        <f t="shared" si="163"/>
        <v>3.3554147465437789</v>
      </c>
      <c r="CO211" s="39">
        <f t="shared" si="190"/>
        <v>3.274193548387097</v>
      </c>
      <c r="CP211" s="39">
        <f t="shared" si="196"/>
        <v>9.2660725478974193</v>
      </c>
      <c r="CQ211" s="39">
        <f>1000*BN211/9.254</f>
        <v>3.3919266143169322</v>
      </c>
      <c r="CR211" s="39">
        <v>3.6759751428571423</v>
      </c>
      <c r="CS211" s="39">
        <f t="shared" si="152"/>
        <v>3.3919266143169322</v>
      </c>
      <c r="CT211" s="6"/>
      <c r="CU211" s="39">
        <f t="shared" si="157"/>
        <v>0.70197593387184276</v>
      </c>
    </row>
    <row r="212" spans="1:99">
      <c r="A212" s="59">
        <v>1704</v>
      </c>
      <c r="B212" s="6"/>
      <c r="C212" s="30">
        <v>591.57000000000005</v>
      </c>
      <c r="D212" s="30">
        <v>452.47</v>
      </c>
      <c r="E212" s="30">
        <v>354.64</v>
      </c>
      <c r="F212" s="30">
        <v>1306.93</v>
      </c>
      <c r="G212" s="30">
        <v>11.311</v>
      </c>
      <c r="H212" s="30">
        <v>1.359</v>
      </c>
      <c r="I212" s="6"/>
      <c r="J212" s="30">
        <v>57.6</v>
      </c>
      <c r="K212" s="30">
        <v>0.57369999999999999</v>
      </c>
      <c r="L212" s="30">
        <v>59.74</v>
      </c>
      <c r="M212" s="6"/>
      <c r="N212" s="30">
        <v>449.01</v>
      </c>
      <c r="O212" s="30">
        <v>0.628</v>
      </c>
      <c r="P212" s="30">
        <v>263.25</v>
      </c>
      <c r="Q212" s="30">
        <v>72.83</v>
      </c>
      <c r="R212" s="30">
        <v>65.88</v>
      </c>
      <c r="S212" s="6"/>
      <c r="T212" s="6"/>
      <c r="U212" s="30">
        <v>25.11</v>
      </c>
      <c r="V212" s="6"/>
      <c r="W212" s="30">
        <v>1.2390000000000001</v>
      </c>
      <c r="X212" s="6"/>
      <c r="Y212" s="30">
        <v>47.25</v>
      </c>
      <c r="Z212" s="30">
        <v>1.7050000000000001</v>
      </c>
      <c r="AA212" s="30">
        <v>41.241999999999997</v>
      </c>
      <c r="AB212" s="6"/>
      <c r="AC212" s="30">
        <v>789.75</v>
      </c>
      <c r="AD212" s="6"/>
      <c r="AE212" s="6"/>
      <c r="AF212" s="30">
        <v>47.655000000000001</v>
      </c>
      <c r="AG212" s="6"/>
      <c r="AH212" s="30">
        <v>5.8949999999999996</v>
      </c>
      <c r="AI212" s="30">
        <v>297</v>
      </c>
      <c r="AJ212" s="30">
        <v>5.0620000000000003</v>
      </c>
      <c r="AK212" s="6"/>
      <c r="AL212" s="30">
        <v>1.8</v>
      </c>
      <c r="AM212" s="6"/>
      <c r="AN212" s="6"/>
      <c r="AO212" s="39">
        <f t="shared" si="167"/>
        <v>0.15082333333333334</v>
      </c>
      <c r="AP212" s="39">
        <f t="shared" si="198"/>
        <v>0.43564333333333333</v>
      </c>
      <c r="AQ212" s="39">
        <f t="shared" si="158"/>
        <v>0.19719</v>
      </c>
      <c r="AR212" s="39">
        <f t="shared" si="168"/>
        <v>0.22622</v>
      </c>
      <c r="AS212" s="39">
        <f t="shared" si="169"/>
        <v>3.1313364055299537</v>
      </c>
      <c r="AT212" s="39">
        <f t="shared" si="170"/>
        <v>0</v>
      </c>
      <c r="AU212" s="39">
        <f t="shared" si="171"/>
        <v>1.3271889400921659</v>
      </c>
      <c r="AV212" s="39">
        <f t="shared" si="172"/>
        <v>0.27031674208144796</v>
      </c>
      <c r="AW212" s="39">
        <f t="shared" si="173"/>
        <v>449.01</v>
      </c>
      <c r="AX212" s="39">
        <f t="shared" si="174"/>
        <v>1.4470046082949308</v>
      </c>
      <c r="AY212" s="39">
        <f t="shared" si="175"/>
        <v>263.25</v>
      </c>
      <c r="AZ212" s="39">
        <f t="shared" si="175"/>
        <v>72.83</v>
      </c>
      <c r="BA212" s="39">
        <f t="shared" si="175"/>
        <v>65.88</v>
      </c>
      <c r="BB212" s="39">
        <f t="shared" si="165"/>
        <v>0</v>
      </c>
      <c r="BC212" s="39">
        <f t="shared" si="176"/>
        <v>0</v>
      </c>
      <c r="BD212" s="39">
        <f t="shared" si="177"/>
        <v>57.857142857142854</v>
      </c>
      <c r="BE212" s="39">
        <f t="shared" si="177"/>
        <v>0</v>
      </c>
      <c r="BF212" s="39">
        <f t="shared" si="177"/>
        <v>2.8548387096774195</v>
      </c>
      <c r="BG212" s="39">
        <f t="shared" si="178"/>
        <v>0</v>
      </c>
      <c r="BH212" s="39">
        <f t="shared" si="199"/>
        <v>5.2342549923195083</v>
      </c>
      <c r="BI212" s="39">
        <f t="shared" si="179"/>
        <v>0.11366666666666667</v>
      </c>
      <c r="BJ212" s="39">
        <f t="shared" si="180"/>
        <v>2.7949308755760365</v>
      </c>
      <c r="BK212" s="39">
        <f t="shared" si="181"/>
        <v>0</v>
      </c>
      <c r="BL212" s="39">
        <f t="shared" si="182"/>
        <v>0.26324999999999998</v>
      </c>
      <c r="BM212" s="39">
        <f t="shared" si="183"/>
        <v>0</v>
      </c>
      <c r="BN212" s="39">
        <f t="shared" si="183"/>
        <v>0</v>
      </c>
      <c r="BO212" s="39">
        <f t="shared" si="183"/>
        <v>7.3541666666666672E-2</v>
      </c>
      <c r="BP212" s="39">
        <f t="shared" si="166"/>
        <v>0</v>
      </c>
      <c r="BQ212" s="39">
        <f t="shared" si="184"/>
        <v>13.58294930875576</v>
      </c>
      <c r="BR212" s="39">
        <f t="shared" si="185"/>
        <v>11.663594470046084</v>
      </c>
      <c r="BS212" s="39">
        <f t="shared" si="186"/>
        <v>0</v>
      </c>
      <c r="BT212" s="39">
        <f t="shared" si="200"/>
        <v>6.2500000000000009</v>
      </c>
      <c r="BU212" s="39">
        <f t="shared" si="200"/>
        <v>0</v>
      </c>
      <c r="BV212" s="40"/>
      <c r="BW212" s="39">
        <v>6.9749999999999996</v>
      </c>
      <c r="BX212" s="39">
        <f t="shared" si="159"/>
        <v>0.19719</v>
      </c>
      <c r="BY212" s="39">
        <f t="shared" si="153"/>
        <v>0.52076665712000003</v>
      </c>
      <c r="BZ212" s="39"/>
      <c r="CA212" s="39">
        <f t="shared" si="154"/>
        <v>0.52076665712000003</v>
      </c>
      <c r="CB212" s="39">
        <f t="shared" si="162"/>
        <v>0.22622</v>
      </c>
      <c r="CC212" s="39">
        <f t="shared" si="148"/>
        <v>1.4470046082949308</v>
      </c>
      <c r="CD212" s="39">
        <f t="shared" si="194"/>
        <v>3.1313364055299537</v>
      </c>
      <c r="CE212" s="39">
        <f t="shared" si="195"/>
        <v>1.3271889400921659</v>
      </c>
      <c r="CF212" s="39">
        <f>BI212</f>
        <v>0.11366666666666667</v>
      </c>
      <c r="CG212" s="39">
        <v>0.12</v>
      </c>
      <c r="CH212" s="39">
        <f t="shared" si="191"/>
        <v>2.7949308755760365</v>
      </c>
      <c r="CI212" s="39">
        <f t="shared" si="192"/>
        <v>0</v>
      </c>
      <c r="CJ212" s="39">
        <f t="shared" si="151"/>
        <v>0.27031674208144796</v>
      </c>
      <c r="CK212" s="39">
        <f t="shared" si="189"/>
        <v>3.1313364055299537</v>
      </c>
      <c r="CL212" s="39">
        <f t="shared" si="193"/>
        <v>0</v>
      </c>
      <c r="CM212" s="39">
        <f t="shared" si="197"/>
        <v>6.2500000000000009</v>
      </c>
      <c r="CN212" s="39">
        <f t="shared" si="163"/>
        <v>5.2342549923195083</v>
      </c>
      <c r="CO212" s="39">
        <f t="shared" si="190"/>
        <v>3.1313364055299537</v>
      </c>
      <c r="CP212" s="39">
        <f t="shared" si="196"/>
        <v>9.5496255897502493</v>
      </c>
      <c r="CQ212" s="39">
        <v>3.35</v>
      </c>
      <c r="CR212" s="39">
        <v>3.5910249999999997</v>
      </c>
      <c r="CS212" s="39">
        <f t="shared" si="152"/>
        <v>3.35</v>
      </c>
      <c r="CT212" s="6"/>
      <c r="CU212" s="39">
        <f t="shared" si="157"/>
        <v>0.7239110395453634</v>
      </c>
    </row>
    <row r="213" spans="1:99">
      <c r="A213" s="59">
        <v>1705</v>
      </c>
      <c r="B213" s="6"/>
      <c r="C213" s="30">
        <v>521.64</v>
      </c>
      <c r="D213" s="30">
        <v>414.45</v>
      </c>
      <c r="E213" s="30">
        <v>296.93</v>
      </c>
      <c r="F213" s="30">
        <v>1074.8</v>
      </c>
      <c r="G213" s="30">
        <v>10.012</v>
      </c>
      <c r="H213" s="30">
        <v>1.4370000000000001</v>
      </c>
      <c r="I213" s="6"/>
      <c r="J213" s="30">
        <v>53.55</v>
      </c>
      <c r="K213" s="30">
        <v>0.57369999999999999</v>
      </c>
      <c r="L213" s="30">
        <v>59.74</v>
      </c>
      <c r="M213" s="6"/>
      <c r="N213" s="30">
        <v>517.04999999999995</v>
      </c>
      <c r="O213" s="30">
        <v>0.67500000000000004</v>
      </c>
      <c r="P213" s="30">
        <v>310.5</v>
      </c>
      <c r="Q213" s="30">
        <v>66.209999999999994</v>
      </c>
      <c r="R213" s="30">
        <v>69.727000000000004</v>
      </c>
      <c r="S213" s="30">
        <v>1113.7</v>
      </c>
      <c r="T213" s="6"/>
      <c r="U213" s="30">
        <v>20.52</v>
      </c>
      <c r="V213" s="6"/>
      <c r="W213" s="30">
        <v>1.19</v>
      </c>
      <c r="X213" s="30">
        <v>194.4</v>
      </c>
      <c r="Y213" s="30">
        <v>44.55</v>
      </c>
      <c r="Z213" s="30">
        <v>1.575</v>
      </c>
      <c r="AA213" s="30">
        <v>40.5</v>
      </c>
      <c r="AB213" s="6"/>
      <c r="AC213" s="30">
        <v>688.5</v>
      </c>
      <c r="AD213" s="6"/>
      <c r="AE213" s="6"/>
      <c r="AF213" s="30">
        <v>44.954999999999998</v>
      </c>
      <c r="AG213" s="6"/>
      <c r="AH213" s="30">
        <v>6.0750000000000002</v>
      </c>
      <c r="AI213" s="30">
        <v>293.02</v>
      </c>
      <c r="AJ213" s="30">
        <v>4.7249999999999996</v>
      </c>
      <c r="AK213" s="6"/>
      <c r="AL213" s="30">
        <v>1.575</v>
      </c>
      <c r="AM213" s="30">
        <v>5.625</v>
      </c>
      <c r="AN213" s="30"/>
      <c r="AO213" s="39">
        <f t="shared" si="167"/>
        <v>0.13815</v>
      </c>
      <c r="AP213" s="39">
        <f t="shared" si="198"/>
        <v>0.35826666666666668</v>
      </c>
      <c r="AQ213" s="39">
        <f t="shared" si="158"/>
        <v>0.17388000000000001</v>
      </c>
      <c r="AR213" s="39">
        <f t="shared" si="168"/>
        <v>0.20024</v>
      </c>
      <c r="AS213" s="39">
        <f t="shared" si="169"/>
        <v>3.3110599078341014</v>
      </c>
      <c r="AT213" s="39">
        <f t="shared" si="170"/>
        <v>0</v>
      </c>
      <c r="AU213" s="39">
        <f t="shared" si="171"/>
        <v>1.2338709677419355</v>
      </c>
      <c r="AV213" s="39">
        <f t="shared" si="172"/>
        <v>0.27031674208144796</v>
      </c>
      <c r="AW213" s="39">
        <f t="shared" si="173"/>
        <v>517.04999999999995</v>
      </c>
      <c r="AX213" s="39">
        <f t="shared" si="174"/>
        <v>1.5552995391705071</v>
      </c>
      <c r="AY213" s="39">
        <f t="shared" si="175"/>
        <v>310.5</v>
      </c>
      <c r="AZ213" s="39">
        <f t="shared" si="175"/>
        <v>66.209999999999994</v>
      </c>
      <c r="BA213" s="39">
        <f t="shared" si="175"/>
        <v>69.727000000000004</v>
      </c>
      <c r="BB213" s="39">
        <f t="shared" si="165"/>
        <v>1113.7</v>
      </c>
      <c r="BC213" s="39">
        <f t="shared" si="176"/>
        <v>0</v>
      </c>
      <c r="BD213" s="39">
        <f t="shared" si="177"/>
        <v>47.281105990783409</v>
      </c>
      <c r="BE213" s="39">
        <f t="shared" si="177"/>
        <v>0</v>
      </c>
      <c r="BF213" s="39">
        <f t="shared" si="177"/>
        <v>2.7419354838709675</v>
      </c>
      <c r="BG213" s="39">
        <f t="shared" si="178"/>
        <v>18.663594470046082</v>
      </c>
      <c r="BH213" s="39">
        <f t="shared" si="199"/>
        <v>6.5889016897081403</v>
      </c>
      <c r="BI213" s="39">
        <f t="shared" si="179"/>
        <v>0.105</v>
      </c>
      <c r="BJ213" s="39">
        <f t="shared" si="180"/>
        <v>2.7446462455950122</v>
      </c>
      <c r="BK213" s="39">
        <f t="shared" si="181"/>
        <v>0</v>
      </c>
      <c r="BL213" s="39">
        <f t="shared" si="182"/>
        <v>0.22950000000000001</v>
      </c>
      <c r="BM213" s="39">
        <f t="shared" si="183"/>
        <v>0</v>
      </c>
      <c r="BN213" s="39">
        <f t="shared" si="183"/>
        <v>0</v>
      </c>
      <c r="BO213" s="39">
        <f t="shared" si="183"/>
        <v>6.9374999999999992E-2</v>
      </c>
      <c r="BP213" s="39">
        <f t="shared" si="166"/>
        <v>0</v>
      </c>
      <c r="BQ213" s="39">
        <f t="shared" si="184"/>
        <v>13.997695852534562</v>
      </c>
      <c r="BR213" s="39">
        <f t="shared" si="185"/>
        <v>10.887096774193548</v>
      </c>
      <c r="BS213" s="39">
        <f t="shared" si="186"/>
        <v>0</v>
      </c>
      <c r="BT213" s="39">
        <f t="shared" si="200"/>
        <v>5.46875</v>
      </c>
      <c r="BU213" s="39">
        <f t="shared" si="200"/>
        <v>19.53125</v>
      </c>
      <c r="BV213" s="40"/>
      <c r="BW213" s="39">
        <v>7.0869999999999997</v>
      </c>
      <c r="BX213" s="39">
        <f t="shared" si="159"/>
        <v>0.17388000000000001</v>
      </c>
      <c r="BY213" s="39">
        <f t="shared" si="153"/>
        <v>0.49498348123999997</v>
      </c>
      <c r="BZ213" s="39"/>
      <c r="CA213" s="39">
        <f t="shared" si="154"/>
        <v>0.49498348123999997</v>
      </c>
      <c r="CB213" s="39">
        <f t="shared" si="162"/>
        <v>0.20024</v>
      </c>
      <c r="CC213" s="39">
        <f t="shared" si="148"/>
        <v>1.5552995391705071</v>
      </c>
      <c r="CD213" s="39">
        <f t="shared" si="194"/>
        <v>3.3110599078341014</v>
      </c>
      <c r="CE213" s="39">
        <f t="shared" si="195"/>
        <v>1.2338709677419355</v>
      </c>
      <c r="CF213" s="39">
        <f>BI213</f>
        <v>0.105</v>
      </c>
      <c r="CG213" s="39">
        <v>0.12</v>
      </c>
      <c r="CH213" s="39">
        <f t="shared" si="191"/>
        <v>2.7446462455950122</v>
      </c>
      <c r="CI213" s="39">
        <f t="shared" si="192"/>
        <v>18.663594470046082</v>
      </c>
      <c r="CJ213" s="39">
        <f t="shared" si="151"/>
        <v>0.27031674208144796</v>
      </c>
      <c r="CK213" s="39">
        <f t="shared" si="189"/>
        <v>3.3110599078341014</v>
      </c>
      <c r="CL213" s="39">
        <f t="shared" si="193"/>
        <v>19.53125</v>
      </c>
      <c r="CM213" s="39">
        <f t="shared" si="197"/>
        <v>5.46875</v>
      </c>
      <c r="CN213" s="39">
        <f t="shared" si="163"/>
        <v>6.5889016897081403</v>
      </c>
      <c r="CO213" s="39">
        <f t="shared" si="190"/>
        <v>3.3110599078341014</v>
      </c>
      <c r="CP213" s="39">
        <f t="shared" si="196"/>
        <v>9.0085703155434338</v>
      </c>
      <c r="CQ213" s="39">
        <v>3.35</v>
      </c>
      <c r="CR213" s="39">
        <v>3.4</v>
      </c>
      <c r="CS213" s="39">
        <f t="shared" si="152"/>
        <v>3.35</v>
      </c>
      <c r="CT213" s="6"/>
      <c r="CU213" s="39">
        <f t="shared" si="157"/>
        <v>0.71745453801111103</v>
      </c>
    </row>
    <row r="214" spans="1:99">
      <c r="A214" s="59">
        <v>1706</v>
      </c>
      <c r="B214" s="6"/>
      <c r="C214" s="30">
        <v>472.13</v>
      </c>
      <c r="D214" s="30">
        <v>400</v>
      </c>
      <c r="E214" s="30">
        <v>269.06</v>
      </c>
      <c r="F214" s="30">
        <v>982.35</v>
      </c>
      <c r="G214" s="30">
        <v>8.5269999999999992</v>
      </c>
      <c r="H214" s="30">
        <v>1.3089999999999999</v>
      </c>
      <c r="I214" s="6"/>
      <c r="J214" s="30">
        <v>51.281999999999996</v>
      </c>
      <c r="K214" s="30">
        <v>0.51719999999999999</v>
      </c>
      <c r="L214" s="30">
        <v>59.01</v>
      </c>
      <c r="M214" s="6"/>
      <c r="N214" s="30">
        <v>434.76</v>
      </c>
      <c r="O214" s="30">
        <v>0.65</v>
      </c>
      <c r="P214" s="30">
        <v>270.8</v>
      </c>
      <c r="Q214" s="30">
        <v>59.94</v>
      </c>
      <c r="R214" s="30">
        <v>53.014000000000003</v>
      </c>
      <c r="S214" s="30">
        <v>479.52</v>
      </c>
      <c r="T214" s="6"/>
      <c r="U214" s="30">
        <v>21.71</v>
      </c>
      <c r="V214" s="6"/>
      <c r="W214" s="30">
        <v>1.0429999999999999</v>
      </c>
      <c r="X214" s="6"/>
      <c r="Y214" s="30">
        <v>42.290999999999997</v>
      </c>
      <c r="Z214" s="6"/>
      <c r="AA214" s="30">
        <v>57.942</v>
      </c>
      <c r="AB214" s="30">
        <v>143.19</v>
      </c>
      <c r="AC214" s="30">
        <v>563.77</v>
      </c>
      <c r="AD214" s="6"/>
      <c r="AE214" s="6"/>
      <c r="AF214" s="30">
        <v>42.091000000000001</v>
      </c>
      <c r="AG214" s="6"/>
      <c r="AH214" s="30">
        <v>6.14</v>
      </c>
      <c r="AI214" s="30">
        <v>288.83999999999997</v>
      </c>
      <c r="AJ214" s="30">
        <v>5.1059999999999999</v>
      </c>
      <c r="AK214" s="6"/>
      <c r="AL214" s="30">
        <v>1.9219999999999999</v>
      </c>
      <c r="AM214" s="30">
        <v>6.7930000000000001</v>
      </c>
      <c r="AN214" s="30"/>
      <c r="AO214" s="39">
        <f t="shared" si="167"/>
        <v>0.13333333333333333</v>
      </c>
      <c r="AP214" s="39">
        <f t="shared" si="198"/>
        <v>0.32745000000000002</v>
      </c>
      <c r="AQ214" s="39">
        <f t="shared" si="158"/>
        <v>0.15737666666666666</v>
      </c>
      <c r="AR214" s="39">
        <f t="shared" si="168"/>
        <v>0.17054</v>
      </c>
      <c r="AS214" s="39">
        <f t="shared" si="169"/>
        <v>3.0161290322580645</v>
      </c>
      <c r="AT214" s="39">
        <f t="shared" si="170"/>
        <v>0</v>
      </c>
      <c r="AU214" s="39">
        <f t="shared" si="171"/>
        <v>1.1816129032258065</v>
      </c>
      <c r="AV214" s="39">
        <f t="shared" si="172"/>
        <v>0.26701357466063347</v>
      </c>
      <c r="AW214" s="39">
        <f t="shared" si="173"/>
        <v>434.76</v>
      </c>
      <c r="AX214" s="39">
        <f t="shared" si="174"/>
        <v>1.4976958525345623</v>
      </c>
      <c r="AY214" s="39">
        <f t="shared" si="175"/>
        <v>270.8</v>
      </c>
      <c r="AZ214" s="39">
        <f t="shared" si="175"/>
        <v>59.94</v>
      </c>
      <c r="BA214" s="39">
        <f t="shared" si="175"/>
        <v>53.014000000000003</v>
      </c>
      <c r="BB214" s="39">
        <f t="shared" si="165"/>
        <v>479.52</v>
      </c>
      <c r="BC214" s="39">
        <f t="shared" si="176"/>
        <v>0</v>
      </c>
      <c r="BD214" s="39">
        <f t="shared" si="177"/>
        <v>50.023041474654377</v>
      </c>
      <c r="BE214" s="39">
        <f t="shared" si="177"/>
        <v>0</v>
      </c>
      <c r="BF214" s="39">
        <f t="shared" si="177"/>
        <v>2.4032258064516125</v>
      </c>
      <c r="BG214" s="39">
        <f t="shared" si="178"/>
        <v>0</v>
      </c>
      <c r="BH214" s="39">
        <f t="shared" si="199"/>
        <v>5.4416282642089095</v>
      </c>
      <c r="BI214" s="39">
        <f t="shared" si="179"/>
        <v>0</v>
      </c>
      <c r="BJ214" s="39">
        <f t="shared" si="180"/>
        <v>3.9266738953645972</v>
      </c>
      <c r="BK214" s="39">
        <f t="shared" si="181"/>
        <v>0.14318999999999998</v>
      </c>
      <c r="BL214" s="39">
        <f t="shared" si="182"/>
        <v>0.18792333333333333</v>
      </c>
      <c r="BM214" s="39">
        <f t="shared" si="183"/>
        <v>0</v>
      </c>
      <c r="BN214" s="39">
        <f t="shared" si="183"/>
        <v>0</v>
      </c>
      <c r="BO214" s="39">
        <f t="shared" si="183"/>
        <v>6.4955246913580247E-2</v>
      </c>
      <c r="BP214" s="39">
        <f t="shared" si="166"/>
        <v>0</v>
      </c>
      <c r="BQ214" s="39">
        <f t="shared" si="184"/>
        <v>14.147465437788018</v>
      </c>
      <c r="BR214" s="39">
        <f t="shared" si="185"/>
        <v>11.764976958525345</v>
      </c>
      <c r="BS214" s="39">
        <f t="shared" si="186"/>
        <v>0</v>
      </c>
      <c r="BT214" s="39">
        <f t="shared" si="200"/>
        <v>6.6736111111111116</v>
      </c>
      <c r="BU214" s="39">
        <f t="shared" si="200"/>
        <v>23.586805555555557</v>
      </c>
      <c r="BV214" s="40"/>
      <c r="BW214" s="39">
        <v>6.9930000000000003</v>
      </c>
      <c r="BX214" s="39">
        <f t="shared" si="159"/>
        <v>0.15737666666666666</v>
      </c>
      <c r="BY214" s="39">
        <f t="shared" si="153"/>
        <v>0.47174292941333335</v>
      </c>
      <c r="BZ214" s="39"/>
      <c r="CA214" s="39">
        <f t="shared" si="154"/>
        <v>0.47174292941333335</v>
      </c>
      <c r="CB214" s="39">
        <f t="shared" si="162"/>
        <v>0.17054</v>
      </c>
      <c r="CC214" s="39">
        <f t="shared" si="148"/>
        <v>1.4976958525345623</v>
      </c>
      <c r="CD214" s="39">
        <f t="shared" si="194"/>
        <v>3.0161290322580645</v>
      </c>
      <c r="CE214" s="39">
        <f t="shared" si="195"/>
        <v>1.1816129032258065</v>
      </c>
      <c r="CF214" s="39">
        <v>0.1</v>
      </c>
      <c r="CG214" s="39">
        <f>BK214</f>
        <v>0.14318999999999998</v>
      </c>
      <c r="CH214" s="39">
        <f t="shared" si="191"/>
        <v>3.9266738953645972</v>
      </c>
      <c r="CI214" s="39">
        <f t="shared" si="192"/>
        <v>0</v>
      </c>
      <c r="CJ214" s="39">
        <f t="shared" si="151"/>
        <v>0.26701357466063347</v>
      </c>
      <c r="CK214" s="39">
        <f t="shared" si="189"/>
        <v>3.0161290322580645</v>
      </c>
      <c r="CL214" s="39">
        <f t="shared" si="193"/>
        <v>23.586805555555557</v>
      </c>
      <c r="CM214" s="39">
        <f t="shared" si="197"/>
        <v>6.6736111111111116</v>
      </c>
      <c r="CN214" s="39">
        <f t="shared" si="163"/>
        <v>5.4416282642089095</v>
      </c>
      <c r="CO214" s="39">
        <f t="shared" si="190"/>
        <v>3.0161290322580645</v>
      </c>
      <c r="CP214" s="39">
        <f t="shared" si="196"/>
        <v>8.4346509431996175</v>
      </c>
      <c r="CQ214" s="39">
        <v>3.35</v>
      </c>
      <c r="CR214" s="39">
        <v>3.3340088571428574</v>
      </c>
      <c r="CS214" s="39">
        <f t="shared" si="152"/>
        <v>3.35</v>
      </c>
      <c r="CT214" s="6"/>
      <c r="CU214" s="39">
        <f t="shared" si="157"/>
        <v>0.69713468367608122</v>
      </c>
    </row>
    <row r="215" spans="1:99">
      <c r="A215" s="59">
        <v>1707</v>
      </c>
      <c r="B215" s="6"/>
      <c r="C215" s="30">
        <v>489.92</v>
      </c>
      <c r="D215" s="30">
        <v>456.61</v>
      </c>
      <c r="E215" s="30">
        <v>349.13</v>
      </c>
      <c r="F215" s="30">
        <v>982.21</v>
      </c>
      <c r="G215" s="30">
        <v>9.0879999999999992</v>
      </c>
      <c r="H215" s="30">
        <v>1.3220000000000001</v>
      </c>
      <c r="I215" s="6"/>
      <c r="J215" s="30">
        <v>47.523000000000003</v>
      </c>
      <c r="K215" s="30">
        <v>0.54090000000000005</v>
      </c>
      <c r="L215" s="30">
        <v>58.01</v>
      </c>
      <c r="M215" s="6"/>
      <c r="N215" s="30">
        <v>357.93</v>
      </c>
      <c r="O215" s="30">
        <v>0.60199999999999998</v>
      </c>
      <c r="P215" s="6"/>
      <c r="Q215" s="30">
        <v>72.930000000000007</v>
      </c>
      <c r="R215" s="30">
        <v>36.134999999999998</v>
      </c>
      <c r="S215" s="6"/>
      <c r="T215" s="6"/>
      <c r="U215" s="30">
        <v>18.920000000000002</v>
      </c>
      <c r="V215" s="6"/>
      <c r="W215" s="30">
        <v>0.85799999999999998</v>
      </c>
      <c r="X215" s="6"/>
      <c r="Y215" s="30">
        <v>35.674999999999997</v>
      </c>
      <c r="Z215" s="6"/>
      <c r="AA215" s="30">
        <v>63.268999999999998</v>
      </c>
      <c r="AB215" s="30">
        <v>157.68</v>
      </c>
      <c r="AC215" s="30">
        <v>657</v>
      </c>
      <c r="AD215" s="6"/>
      <c r="AE215" s="30">
        <v>19.841000000000001</v>
      </c>
      <c r="AF215" s="30">
        <v>41.917000000000002</v>
      </c>
      <c r="AG215" s="6"/>
      <c r="AH215" s="30">
        <v>6.1319999999999997</v>
      </c>
      <c r="AI215" s="30">
        <v>237.7</v>
      </c>
      <c r="AJ215" s="6"/>
      <c r="AK215" s="6"/>
      <c r="AL215" s="30">
        <v>1.861</v>
      </c>
      <c r="AM215" s="30">
        <v>4.8179999999999996</v>
      </c>
      <c r="AN215" s="30"/>
      <c r="AO215" s="39">
        <f t="shared" si="167"/>
        <v>0.15220333333333333</v>
      </c>
      <c r="AP215" s="39">
        <f t="shared" si="198"/>
        <v>0.32740333333333332</v>
      </c>
      <c r="AQ215" s="39">
        <f t="shared" si="158"/>
        <v>0.16330666666666668</v>
      </c>
      <c r="AR215" s="39">
        <f t="shared" si="168"/>
        <v>0.18175999999999998</v>
      </c>
      <c r="AS215" s="39">
        <f t="shared" si="169"/>
        <v>3.0460829493087558</v>
      </c>
      <c r="AT215" s="39">
        <f t="shared" si="170"/>
        <v>0</v>
      </c>
      <c r="AU215" s="39">
        <f t="shared" si="171"/>
        <v>1.0950000000000002</v>
      </c>
      <c r="AV215" s="39">
        <f t="shared" si="172"/>
        <v>0.26248868778280543</v>
      </c>
      <c r="AW215" s="39">
        <f t="shared" si="173"/>
        <v>357.93</v>
      </c>
      <c r="AX215" s="39">
        <f t="shared" si="174"/>
        <v>1.3870967741935483</v>
      </c>
      <c r="AY215" s="39">
        <f t="shared" si="175"/>
        <v>0</v>
      </c>
      <c r="AZ215" s="39">
        <f t="shared" si="175"/>
        <v>72.930000000000007</v>
      </c>
      <c r="BA215" s="39">
        <f t="shared" si="175"/>
        <v>36.134999999999998</v>
      </c>
      <c r="BB215" s="39">
        <f t="shared" si="165"/>
        <v>0</v>
      </c>
      <c r="BC215" s="39">
        <f t="shared" si="176"/>
        <v>0</v>
      </c>
      <c r="BD215" s="39">
        <f t="shared" si="177"/>
        <v>43.594470046082954</v>
      </c>
      <c r="BE215" s="39">
        <f t="shared" si="177"/>
        <v>0</v>
      </c>
      <c r="BF215" s="39">
        <f t="shared" si="177"/>
        <v>1.9769585253456221</v>
      </c>
      <c r="BG215" s="39">
        <f t="shared" si="178"/>
        <v>0</v>
      </c>
      <c r="BH215" s="39">
        <f t="shared" si="199"/>
        <v>4.5074884792626726</v>
      </c>
      <c r="BI215" s="39">
        <f t="shared" si="179"/>
        <v>0</v>
      </c>
      <c r="BJ215" s="39">
        <f t="shared" si="180"/>
        <v>4.2876795879642176</v>
      </c>
      <c r="BK215" s="39">
        <f t="shared" si="181"/>
        <v>0.15768000000000001</v>
      </c>
      <c r="BL215" s="39">
        <f t="shared" si="182"/>
        <v>0.219</v>
      </c>
      <c r="BM215" s="39">
        <f t="shared" si="183"/>
        <v>0</v>
      </c>
      <c r="BN215" s="39">
        <f t="shared" si="183"/>
        <v>3.0618827160493828E-2</v>
      </c>
      <c r="BO215" s="39">
        <f t="shared" si="183"/>
        <v>6.4686728395061732E-2</v>
      </c>
      <c r="BP215" s="39">
        <f t="shared" si="166"/>
        <v>0</v>
      </c>
      <c r="BQ215" s="39">
        <f t="shared" si="184"/>
        <v>14.129032258064516</v>
      </c>
      <c r="BR215" s="39">
        <f t="shared" si="185"/>
        <v>0</v>
      </c>
      <c r="BS215" s="39">
        <f t="shared" si="186"/>
        <v>0</v>
      </c>
      <c r="BT215" s="39">
        <f t="shared" si="200"/>
        <v>6.4618055555555562</v>
      </c>
      <c r="BU215" s="39">
        <f t="shared" si="200"/>
        <v>16.729166666666668</v>
      </c>
      <c r="BV215" s="40"/>
      <c r="BW215" s="39">
        <v>6.6790000000000003</v>
      </c>
      <c r="BX215" s="39">
        <f t="shared" si="159"/>
        <v>0.16330666666666668</v>
      </c>
      <c r="BY215" s="39">
        <f t="shared" si="153"/>
        <v>0.47008719105333335</v>
      </c>
      <c r="BZ215" s="39"/>
      <c r="CA215" s="39">
        <f t="shared" si="154"/>
        <v>0.47008719105333335</v>
      </c>
      <c r="CB215" s="39">
        <f t="shared" si="162"/>
        <v>0.18175999999999998</v>
      </c>
      <c r="CC215" s="39">
        <f t="shared" si="148"/>
        <v>1.3870967741935483</v>
      </c>
      <c r="CD215" s="39">
        <f t="shared" si="194"/>
        <v>3.0460829493087558</v>
      </c>
      <c r="CE215" s="39">
        <f t="shared" si="195"/>
        <v>1.0950000000000002</v>
      </c>
      <c r="CF215" s="39">
        <v>0.1</v>
      </c>
      <c r="CG215" s="39">
        <f>BK215</f>
        <v>0.15768000000000001</v>
      </c>
      <c r="CH215" s="39">
        <f t="shared" si="191"/>
        <v>4.2876795879642176</v>
      </c>
      <c r="CI215" s="39">
        <f t="shared" si="192"/>
        <v>0</v>
      </c>
      <c r="CJ215" s="39">
        <f t="shared" si="151"/>
        <v>0.26248868778280543</v>
      </c>
      <c r="CK215" s="39">
        <f t="shared" si="189"/>
        <v>3.0460829493087558</v>
      </c>
      <c r="CL215" s="39">
        <f t="shared" si="193"/>
        <v>16.729166666666668</v>
      </c>
      <c r="CM215" s="39">
        <f t="shared" si="197"/>
        <v>6.4618055555555562</v>
      </c>
      <c r="CN215" s="39">
        <f t="shared" si="163"/>
        <v>4.5074884792626726</v>
      </c>
      <c r="CO215" s="39">
        <f t="shared" si="190"/>
        <v>3.0460829493087558</v>
      </c>
      <c r="CP215" s="39">
        <f t="shared" si="196"/>
        <v>8.3997829366396228</v>
      </c>
      <c r="CQ215" s="39">
        <f t="shared" ref="CQ215:CQ224" si="201">1000*BN215/9.254</f>
        <v>3.3087126821367874</v>
      </c>
      <c r="CR215" s="39">
        <v>2.8944771428571427</v>
      </c>
      <c r="CS215" s="39">
        <f t="shared" si="152"/>
        <v>3.3087126821367874</v>
      </c>
      <c r="CT215" s="6"/>
      <c r="CU215" s="39">
        <f t="shared" si="157"/>
        <v>0.67966028812470425</v>
      </c>
    </row>
    <row r="216" spans="1:99">
      <c r="A216" s="59">
        <v>1708</v>
      </c>
      <c r="B216" s="6"/>
      <c r="C216" s="30">
        <v>682.49</v>
      </c>
      <c r="D216" s="30">
        <v>559.29999999999995</v>
      </c>
      <c r="E216" s="30">
        <v>371.99</v>
      </c>
      <c r="F216" s="30">
        <v>1140.68</v>
      </c>
      <c r="G216" s="30">
        <v>12.837999999999999</v>
      </c>
      <c r="H216" s="30">
        <v>1.4650000000000001</v>
      </c>
      <c r="I216" s="6"/>
      <c r="J216" s="30">
        <v>56.94</v>
      </c>
      <c r="K216" s="30">
        <v>0.56720000000000004</v>
      </c>
      <c r="L216" s="30">
        <v>59.13</v>
      </c>
      <c r="M216" s="6"/>
      <c r="N216" s="30">
        <v>421.2</v>
      </c>
      <c r="O216" s="30">
        <v>0.62</v>
      </c>
      <c r="P216" s="6"/>
      <c r="Q216" s="30">
        <v>65.63</v>
      </c>
      <c r="R216" s="30">
        <v>78.84</v>
      </c>
      <c r="S216" s="6"/>
      <c r="T216" s="6"/>
      <c r="U216" s="30">
        <v>20.56</v>
      </c>
      <c r="V216" s="6"/>
      <c r="W216" s="30">
        <v>1.0129999999999999</v>
      </c>
      <c r="X216" s="6"/>
      <c r="Y216" s="30">
        <v>43.887</v>
      </c>
      <c r="Z216" s="6"/>
      <c r="AA216" s="30">
        <v>54.661999999999999</v>
      </c>
      <c r="AB216" s="6"/>
      <c r="AC216" s="30">
        <v>657</v>
      </c>
      <c r="AD216" s="6"/>
      <c r="AE216" s="30">
        <v>22.338000000000001</v>
      </c>
      <c r="AF216" s="30">
        <v>40.405000000000001</v>
      </c>
      <c r="AG216" s="6"/>
      <c r="AH216" s="30">
        <v>6.1319999999999997</v>
      </c>
      <c r="AI216" s="30">
        <v>245.26</v>
      </c>
      <c r="AJ216" s="30">
        <v>5.0369999999999999</v>
      </c>
      <c r="AK216" s="6"/>
      <c r="AL216" s="6"/>
      <c r="AM216" s="6"/>
      <c r="AN216" s="6"/>
      <c r="AO216" s="39">
        <f t="shared" si="167"/>
        <v>0.18643333333333331</v>
      </c>
      <c r="AP216" s="39">
        <f t="shared" si="198"/>
        <v>0.38022666666666671</v>
      </c>
      <c r="AQ216" s="39">
        <f t="shared" si="158"/>
        <v>0.22749666666666668</v>
      </c>
      <c r="AR216" s="39">
        <f t="shared" si="168"/>
        <v>0.25675999999999999</v>
      </c>
      <c r="AS216" s="39">
        <f t="shared" si="169"/>
        <v>3.3755760368663599</v>
      </c>
      <c r="AT216" s="39">
        <f t="shared" si="170"/>
        <v>0</v>
      </c>
      <c r="AU216" s="39">
        <f t="shared" si="171"/>
        <v>1.3119815668202766</v>
      </c>
      <c r="AV216" s="39">
        <f t="shared" si="172"/>
        <v>0.26755656108597287</v>
      </c>
      <c r="AW216" s="39">
        <f t="shared" si="173"/>
        <v>421.2</v>
      </c>
      <c r="AX216" s="39">
        <f t="shared" si="174"/>
        <v>1.4285714285714286</v>
      </c>
      <c r="AY216" s="39">
        <f t="shared" si="175"/>
        <v>0</v>
      </c>
      <c r="AZ216" s="39">
        <f t="shared" si="175"/>
        <v>65.63</v>
      </c>
      <c r="BA216" s="39">
        <f t="shared" si="175"/>
        <v>78.84</v>
      </c>
      <c r="BB216" s="39">
        <f t="shared" si="165"/>
        <v>0</v>
      </c>
      <c r="BC216" s="39">
        <f t="shared" si="176"/>
        <v>0</v>
      </c>
      <c r="BD216" s="39">
        <f t="shared" si="177"/>
        <v>47.373271889400918</v>
      </c>
      <c r="BE216" s="39">
        <f t="shared" si="177"/>
        <v>0</v>
      </c>
      <c r="BF216" s="39">
        <f t="shared" si="177"/>
        <v>2.3341013824884791</v>
      </c>
      <c r="BG216" s="39">
        <f t="shared" si="178"/>
        <v>0</v>
      </c>
      <c r="BH216" s="39">
        <f t="shared" si="199"/>
        <v>5.7142857142857144</v>
      </c>
      <c r="BI216" s="39">
        <f t="shared" si="179"/>
        <v>0</v>
      </c>
      <c r="BJ216" s="39">
        <f t="shared" si="180"/>
        <v>3.704391433992952</v>
      </c>
      <c r="BK216" s="39">
        <f t="shared" si="181"/>
        <v>0</v>
      </c>
      <c r="BL216" s="39">
        <f t="shared" si="182"/>
        <v>0.219</v>
      </c>
      <c r="BM216" s="39">
        <f t="shared" si="183"/>
        <v>0</v>
      </c>
      <c r="BN216" s="39">
        <f t="shared" si="183"/>
        <v>3.4472222222222224E-2</v>
      </c>
      <c r="BO216" s="39">
        <f t="shared" si="183"/>
        <v>6.2353395061728399E-2</v>
      </c>
      <c r="BP216" s="39">
        <f t="shared" si="166"/>
        <v>0</v>
      </c>
      <c r="BQ216" s="39">
        <f t="shared" si="184"/>
        <v>14.129032258064516</v>
      </c>
      <c r="BR216" s="39">
        <f t="shared" si="185"/>
        <v>11.605990783410139</v>
      </c>
      <c r="BS216" s="39">
        <f t="shared" si="186"/>
        <v>0</v>
      </c>
      <c r="BT216" s="39">
        <f t="shared" si="200"/>
        <v>0</v>
      </c>
      <c r="BU216" s="39">
        <f t="shared" si="200"/>
        <v>0</v>
      </c>
      <c r="BV216" s="40"/>
      <c r="BW216" s="39">
        <v>6.7889999999999997</v>
      </c>
      <c r="BX216" s="39">
        <f t="shared" si="159"/>
        <v>0.22749666666666668</v>
      </c>
      <c r="BY216" s="39">
        <f t="shared" si="153"/>
        <v>0.55312691917333334</v>
      </c>
      <c r="BZ216" s="39"/>
      <c r="CA216" s="39">
        <f t="shared" si="154"/>
        <v>0.55312691917333334</v>
      </c>
      <c r="CB216" s="39">
        <f t="shared" si="162"/>
        <v>0.25675999999999999</v>
      </c>
      <c r="CC216" s="39">
        <f t="shared" si="148"/>
        <v>1.4285714285714286</v>
      </c>
      <c r="CD216" s="39">
        <f t="shared" si="194"/>
        <v>3.3755760368663599</v>
      </c>
      <c r="CE216" s="39">
        <f t="shared" si="195"/>
        <v>1.3119815668202766</v>
      </c>
      <c r="CF216" s="39">
        <v>0.1</v>
      </c>
      <c r="CG216" s="39">
        <v>0.13</v>
      </c>
      <c r="CH216" s="39">
        <f t="shared" si="191"/>
        <v>3.704391433992952</v>
      </c>
      <c r="CI216" s="39">
        <f t="shared" si="192"/>
        <v>0</v>
      </c>
      <c r="CJ216" s="39">
        <f t="shared" si="151"/>
        <v>0.26755656108597287</v>
      </c>
      <c r="CK216" s="39">
        <f t="shared" si="189"/>
        <v>3.3755760368663599</v>
      </c>
      <c r="CL216" s="39">
        <f t="shared" si="193"/>
        <v>0</v>
      </c>
      <c r="CM216" s="39">
        <v>4.0999999999999996</v>
      </c>
      <c r="CN216" s="39">
        <f t="shared" si="163"/>
        <v>5.7142857142857144</v>
      </c>
      <c r="CO216" s="39">
        <f t="shared" si="190"/>
        <v>3.3755760368663599</v>
      </c>
      <c r="CP216" s="39">
        <f t="shared" si="196"/>
        <v>8.0967919830838078</v>
      </c>
      <c r="CQ216" s="39">
        <f t="shared" si="201"/>
        <v>3.7251158658117811</v>
      </c>
      <c r="CR216" s="39">
        <v>3.0552814285714285</v>
      </c>
      <c r="CS216" s="39">
        <f t="shared" si="152"/>
        <v>3.7251158658117811</v>
      </c>
      <c r="CT216" s="6"/>
      <c r="CU216" s="39">
        <f t="shared" si="157"/>
        <v>0.72540547287115653</v>
      </c>
    </row>
    <row r="217" spans="1:99">
      <c r="A217" s="59">
        <v>1709</v>
      </c>
      <c r="B217" s="6"/>
      <c r="C217" s="30">
        <v>1465.36</v>
      </c>
      <c r="D217" s="30">
        <v>776.45</v>
      </c>
      <c r="E217" s="30">
        <v>449.95</v>
      </c>
      <c r="F217" s="30">
        <v>2571.75</v>
      </c>
      <c r="G217" s="30">
        <v>19.62</v>
      </c>
      <c r="H217" s="30">
        <v>1.7390000000000001</v>
      </c>
      <c r="I217" s="6"/>
      <c r="J217" s="30">
        <v>74.924999999999997</v>
      </c>
      <c r="K217" s="30">
        <v>0.52649999999999997</v>
      </c>
      <c r="L217" s="30">
        <v>60.75</v>
      </c>
      <c r="M217" s="6"/>
      <c r="N217" s="30">
        <v>362.41</v>
      </c>
      <c r="O217" s="30">
        <v>0.71799999999999997</v>
      </c>
      <c r="P217" s="6"/>
      <c r="Q217" s="6"/>
      <c r="R217" s="30">
        <v>87.75</v>
      </c>
      <c r="S217" s="30">
        <v>534.94000000000005</v>
      </c>
      <c r="T217" s="6"/>
      <c r="U217" s="30">
        <v>21.73</v>
      </c>
      <c r="V217" s="6"/>
      <c r="W217" s="30">
        <v>1.401</v>
      </c>
      <c r="X217" s="6"/>
      <c r="Y217" s="30">
        <v>54.674999999999997</v>
      </c>
      <c r="Z217" s="6"/>
      <c r="AA217" s="30">
        <v>62.1</v>
      </c>
      <c r="AB217" s="30">
        <v>108</v>
      </c>
      <c r="AC217" s="30">
        <v>638.95000000000005</v>
      </c>
      <c r="AD217" s="6"/>
      <c r="AE217" s="30">
        <v>22.477</v>
      </c>
      <c r="AF217" s="30">
        <v>44.954999999999998</v>
      </c>
      <c r="AG217" s="6"/>
      <c r="AH217" s="30">
        <v>6.3559999999999999</v>
      </c>
      <c r="AI217" s="30">
        <v>256.5</v>
      </c>
      <c r="AJ217" s="30">
        <v>5.0620000000000003</v>
      </c>
      <c r="AK217" s="6"/>
      <c r="AL217" s="6"/>
      <c r="AM217" s="6"/>
      <c r="AN217" s="6"/>
      <c r="AO217" s="39">
        <f t="shared" si="167"/>
        <v>0.25881666666666669</v>
      </c>
      <c r="AP217" s="39">
        <f t="shared" si="198"/>
        <v>0.85724999999999996</v>
      </c>
      <c r="AQ217" s="39">
        <f t="shared" si="158"/>
        <v>0.48845333333333329</v>
      </c>
      <c r="AR217" s="39">
        <f t="shared" si="168"/>
        <v>0.39240000000000003</v>
      </c>
      <c r="AS217" s="39">
        <f t="shared" si="169"/>
        <v>4.0069124423963141</v>
      </c>
      <c r="AT217" s="39">
        <f t="shared" si="170"/>
        <v>0</v>
      </c>
      <c r="AU217" s="39">
        <f t="shared" si="171"/>
        <v>1.7263824884792627</v>
      </c>
      <c r="AV217" s="39">
        <f t="shared" si="172"/>
        <v>0.27488687782805432</v>
      </c>
      <c r="AW217" s="39">
        <f t="shared" si="173"/>
        <v>362.41</v>
      </c>
      <c r="AX217" s="39">
        <f t="shared" si="174"/>
        <v>1.6543778801843319</v>
      </c>
      <c r="AY217" s="39">
        <f t="shared" si="175"/>
        <v>0</v>
      </c>
      <c r="AZ217" s="39">
        <f t="shared" si="175"/>
        <v>0</v>
      </c>
      <c r="BA217" s="39">
        <f t="shared" si="175"/>
        <v>87.75</v>
      </c>
      <c r="BB217" s="39">
        <f t="shared" si="165"/>
        <v>534.94000000000005</v>
      </c>
      <c r="BC217" s="39">
        <f t="shared" si="176"/>
        <v>0</v>
      </c>
      <c r="BD217" s="39">
        <f t="shared" si="177"/>
        <v>50.069124423963132</v>
      </c>
      <c r="BE217" s="39">
        <f t="shared" si="177"/>
        <v>0</v>
      </c>
      <c r="BF217" s="39">
        <f t="shared" si="177"/>
        <v>3.2281105990783412</v>
      </c>
      <c r="BG217" s="39">
        <f t="shared" si="178"/>
        <v>0</v>
      </c>
      <c r="BH217" s="39">
        <f t="shared" si="199"/>
        <v>5.8026113671274961</v>
      </c>
      <c r="BI217" s="39">
        <f t="shared" si="179"/>
        <v>0</v>
      </c>
      <c r="BJ217" s="39">
        <f t="shared" si="180"/>
        <v>4.2084575765790184</v>
      </c>
      <c r="BK217" s="39">
        <f t="shared" si="181"/>
        <v>0.108</v>
      </c>
      <c r="BL217" s="39">
        <f t="shared" si="182"/>
        <v>0.21298333333333336</v>
      </c>
      <c r="BM217" s="39">
        <f t="shared" si="183"/>
        <v>0</v>
      </c>
      <c r="BN217" s="39">
        <f t="shared" si="183"/>
        <v>3.4686728395061726E-2</v>
      </c>
      <c r="BO217" s="39">
        <f t="shared" si="183"/>
        <v>6.9374999999999992E-2</v>
      </c>
      <c r="BP217" s="39">
        <f t="shared" si="166"/>
        <v>0</v>
      </c>
      <c r="BQ217" s="39">
        <f t="shared" si="184"/>
        <v>14.64516129032258</v>
      </c>
      <c r="BR217" s="39">
        <f t="shared" si="185"/>
        <v>11.663594470046084</v>
      </c>
      <c r="BS217" s="39">
        <f t="shared" si="186"/>
        <v>0</v>
      </c>
      <c r="BT217" s="39">
        <f t="shared" si="200"/>
        <v>0</v>
      </c>
      <c r="BU217" s="39">
        <f t="shared" si="200"/>
        <v>0</v>
      </c>
      <c r="BV217" s="40"/>
      <c r="BW217" s="39">
        <v>6.9649999999999999</v>
      </c>
      <c r="BX217" s="39">
        <f t="shared" si="159"/>
        <v>0.48845333333333329</v>
      </c>
      <c r="BY217" s="39">
        <f t="shared" si="153"/>
        <v>0.88291187342666666</v>
      </c>
      <c r="BZ217" s="39"/>
      <c r="CA217" s="39">
        <f t="shared" si="154"/>
        <v>0.88291187342666666</v>
      </c>
      <c r="CB217" s="39">
        <f t="shared" si="162"/>
        <v>0.39240000000000003</v>
      </c>
      <c r="CC217" s="39">
        <f t="shared" si="148"/>
        <v>1.6543778801843319</v>
      </c>
      <c r="CD217" s="39">
        <f t="shared" si="194"/>
        <v>4.0069124423963141</v>
      </c>
      <c r="CE217" s="39">
        <f t="shared" si="195"/>
        <v>1.7263824884792627</v>
      </c>
      <c r="CF217" s="39">
        <v>0.1</v>
      </c>
      <c r="CG217" s="39">
        <f>BK217</f>
        <v>0.108</v>
      </c>
      <c r="CH217" s="39">
        <f t="shared" si="191"/>
        <v>4.2084575765790184</v>
      </c>
      <c r="CI217" s="39">
        <f t="shared" si="192"/>
        <v>0</v>
      </c>
      <c r="CJ217" s="39">
        <f t="shared" si="151"/>
        <v>0.27488687782805432</v>
      </c>
      <c r="CK217" s="39">
        <f t="shared" si="189"/>
        <v>4.0069124423963141</v>
      </c>
      <c r="CL217" s="39">
        <f t="shared" si="193"/>
        <v>0</v>
      </c>
      <c r="CM217" s="39">
        <v>4.0999999999999996</v>
      </c>
      <c r="CN217" s="39">
        <f t="shared" si="163"/>
        <v>5.8026113671274961</v>
      </c>
      <c r="CO217" s="39">
        <f t="shared" si="190"/>
        <v>4.0069124423963141</v>
      </c>
      <c r="CP217" s="39">
        <f t="shared" si="196"/>
        <v>9.0085703155434338</v>
      </c>
      <c r="CQ217" s="39">
        <f t="shared" si="201"/>
        <v>3.748295698623485</v>
      </c>
      <c r="CR217" s="39">
        <v>3.0016799999999999</v>
      </c>
      <c r="CS217" s="39">
        <f t="shared" si="152"/>
        <v>3.748295698623485</v>
      </c>
      <c r="CT217" s="6"/>
      <c r="CU217" s="39">
        <f t="shared" si="157"/>
        <v>0.92628717323485121</v>
      </c>
    </row>
    <row r="218" spans="1:99">
      <c r="A218" s="59">
        <v>1710</v>
      </c>
      <c r="B218" s="6"/>
      <c r="C218" s="30">
        <v>1350.72</v>
      </c>
      <c r="D218" s="30">
        <v>838.66</v>
      </c>
      <c r="E218" s="30">
        <v>570.66</v>
      </c>
      <c r="F218" s="30">
        <v>2049.6</v>
      </c>
      <c r="G218" s="30">
        <v>21.13</v>
      </c>
      <c r="H218" s="30">
        <v>1.718</v>
      </c>
      <c r="I218" s="6"/>
      <c r="J218" s="30">
        <v>78.847999999999999</v>
      </c>
      <c r="K218" s="30">
        <v>0.44800000000000001</v>
      </c>
      <c r="L218" s="30">
        <v>59.67</v>
      </c>
      <c r="M218" s="30">
        <v>295.68</v>
      </c>
      <c r="N218" s="30">
        <v>425.58</v>
      </c>
      <c r="O218" s="30">
        <v>0.72299999999999998</v>
      </c>
      <c r="P218" s="30">
        <v>161.28</v>
      </c>
      <c r="Q218" s="30">
        <v>83.39</v>
      </c>
      <c r="R218" s="30">
        <v>47.712000000000003</v>
      </c>
      <c r="S218" s="6"/>
      <c r="T218" s="6"/>
      <c r="U218" s="30">
        <v>22.71</v>
      </c>
      <c r="V218" s="6"/>
      <c r="W218" s="30">
        <v>1.5629999999999999</v>
      </c>
      <c r="X218" s="6"/>
      <c r="Y218" s="30">
        <v>65.251000000000005</v>
      </c>
      <c r="Z218" s="6"/>
      <c r="AA218" s="6"/>
      <c r="AB218" s="6"/>
      <c r="AC218" s="6"/>
      <c r="AD218" s="6"/>
      <c r="AE218" s="30">
        <v>24.192</v>
      </c>
      <c r="AF218" s="30">
        <v>39.781999999999996</v>
      </c>
      <c r="AG218" s="6"/>
      <c r="AH218" s="30">
        <v>6.2270000000000003</v>
      </c>
      <c r="AI218" s="30">
        <v>309.12</v>
      </c>
      <c r="AJ218" s="30">
        <v>4.7039999999999997</v>
      </c>
      <c r="AK218" s="6"/>
      <c r="AL218" s="6"/>
      <c r="AM218" s="6"/>
      <c r="AN218" s="6"/>
      <c r="AO218" s="39">
        <f t="shared" si="167"/>
        <v>0.27955333333333332</v>
      </c>
      <c r="AP218" s="39">
        <f t="shared" si="198"/>
        <v>0.68319999999999992</v>
      </c>
      <c r="AQ218" s="39">
        <f t="shared" si="158"/>
        <v>0.45024000000000003</v>
      </c>
      <c r="AR218" s="39">
        <f t="shared" si="168"/>
        <v>0.42259999999999998</v>
      </c>
      <c r="AS218" s="39">
        <f t="shared" si="169"/>
        <v>3.9585253456221197</v>
      </c>
      <c r="AT218" s="39">
        <f t="shared" si="170"/>
        <v>0</v>
      </c>
      <c r="AU218" s="39">
        <f t="shared" si="171"/>
        <v>1.8167741935483872</v>
      </c>
      <c r="AV218" s="39">
        <f t="shared" si="172"/>
        <v>0.27</v>
      </c>
      <c r="AW218" s="39">
        <f t="shared" si="173"/>
        <v>425.58</v>
      </c>
      <c r="AX218" s="39">
        <f t="shared" si="174"/>
        <v>1.6658986175115207</v>
      </c>
      <c r="AY218" s="39">
        <f t="shared" si="175"/>
        <v>161.28</v>
      </c>
      <c r="AZ218" s="39">
        <f t="shared" si="175"/>
        <v>83.39</v>
      </c>
      <c r="BA218" s="39">
        <f t="shared" si="175"/>
        <v>47.712000000000003</v>
      </c>
      <c r="BB218" s="39">
        <f t="shared" si="165"/>
        <v>0</v>
      </c>
      <c r="BC218" s="39">
        <f t="shared" si="176"/>
        <v>0</v>
      </c>
      <c r="BD218" s="39">
        <f t="shared" si="177"/>
        <v>52.327188940092171</v>
      </c>
      <c r="BE218" s="39">
        <f t="shared" si="177"/>
        <v>0</v>
      </c>
      <c r="BF218" s="39">
        <f t="shared" si="177"/>
        <v>3.6013824884792625</v>
      </c>
      <c r="BG218" s="39">
        <f t="shared" si="178"/>
        <v>0</v>
      </c>
      <c r="BH218" s="39">
        <f t="shared" si="199"/>
        <v>6.2519201228878654</v>
      </c>
      <c r="BI218" s="39">
        <f t="shared" si="179"/>
        <v>0</v>
      </c>
      <c r="BJ218" s="39">
        <f t="shared" si="180"/>
        <v>0</v>
      </c>
      <c r="BK218" s="39">
        <f t="shared" si="181"/>
        <v>0</v>
      </c>
      <c r="BL218" s="39">
        <f t="shared" si="182"/>
        <v>0</v>
      </c>
      <c r="BM218" s="39">
        <f t="shared" si="183"/>
        <v>0</v>
      </c>
      <c r="BN218" s="39">
        <f t="shared" si="183"/>
        <v>3.7333333333333336E-2</v>
      </c>
      <c r="BO218" s="39">
        <f t="shared" si="183"/>
        <v>6.1391975308641968E-2</v>
      </c>
      <c r="BP218" s="39">
        <f t="shared" si="166"/>
        <v>0</v>
      </c>
      <c r="BQ218" s="39">
        <f t="shared" si="184"/>
        <v>14.347926267281107</v>
      </c>
      <c r="BR218" s="39">
        <f t="shared" si="185"/>
        <v>10.838709677419354</v>
      </c>
      <c r="BS218" s="39">
        <f t="shared" si="186"/>
        <v>0</v>
      </c>
      <c r="BT218" s="39">
        <f t="shared" si="200"/>
        <v>0</v>
      </c>
      <c r="BU218" s="39">
        <f t="shared" si="200"/>
        <v>0</v>
      </c>
      <c r="BV218" s="40"/>
      <c r="BW218" s="39">
        <v>6.8319999999999999</v>
      </c>
      <c r="BX218" s="39">
        <f t="shared" si="159"/>
        <v>0.45024000000000003</v>
      </c>
      <c r="BY218" s="39">
        <f t="shared" si="153"/>
        <v>0.83153437952000009</v>
      </c>
      <c r="BZ218" s="39"/>
      <c r="CA218" s="39">
        <f t="shared" si="154"/>
        <v>0.83153437952000009</v>
      </c>
      <c r="CB218" s="39">
        <f t="shared" si="162"/>
        <v>0.42259999999999998</v>
      </c>
      <c r="CC218" s="39">
        <f t="shared" si="148"/>
        <v>1.6658986175115207</v>
      </c>
      <c r="CD218" s="39">
        <f t="shared" si="194"/>
        <v>3.9585253456221197</v>
      </c>
      <c r="CE218" s="39">
        <f t="shared" si="195"/>
        <v>1.8167741935483872</v>
      </c>
      <c r="CF218" s="39">
        <v>0.1</v>
      </c>
      <c r="CG218" s="39">
        <v>0.09</v>
      </c>
      <c r="CH218" s="39">
        <f t="shared" si="191"/>
        <v>0</v>
      </c>
      <c r="CI218" s="39">
        <f t="shared" si="192"/>
        <v>0</v>
      </c>
      <c r="CJ218" s="39">
        <f t="shared" si="151"/>
        <v>0.27</v>
      </c>
      <c r="CK218" s="39">
        <f t="shared" si="189"/>
        <v>3.9585253456221197</v>
      </c>
      <c r="CL218" s="39">
        <f t="shared" si="193"/>
        <v>0</v>
      </c>
      <c r="CM218" s="39">
        <v>4</v>
      </c>
      <c r="CN218" s="39">
        <f t="shared" si="163"/>
        <v>6.2519201228878654</v>
      </c>
      <c r="CO218" s="39">
        <f t="shared" si="190"/>
        <v>3.9585253456221197</v>
      </c>
      <c r="CP218" s="39">
        <f t="shared" si="196"/>
        <v>7.9719484883316412</v>
      </c>
      <c r="CQ218" s="39">
        <f t="shared" si="201"/>
        <v>4.034291477559254</v>
      </c>
      <c r="CR218" s="39">
        <v>3.1839248571428569</v>
      </c>
      <c r="CS218" s="39">
        <f t="shared" si="152"/>
        <v>4.034291477559254</v>
      </c>
      <c r="CT218" s="6"/>
      <c r="CU218" s="39">
        <f t="shared" si="157"/>
        <v>0.91109024982764686</v>
      </c>
    </row>
    <row r="219" spans="1:99">
      <c r="A219" s="59">
        <v>1711</v>
      </c>
      <c r="B219" s="6"/>
      <c r="C219" s="30">
        <v>839.36</v>
      </c>
      <c r="D219" s="30">
        <v>591.41</v>
      </c>
      <c r="E219" s="30">
        <v>348.38</v>
      </c>
      <c r="F219" s="30">
        <v>1555.04</v>
      </c>
      <c r="G219" s="30">
        <v>12.798</v>
      </c>
      <c r="H219" s="30">
        <v>1.2270000000000001</v>
      </c>
      <c r="I219" s="6"/>
      <c r="J219" s="30">
        <v>48.84</v>
      </c>
      <c r="K219" s="30">
        <v>0.59050000000000002</v>
      </c>
      <c r="L219" s="30">
        <v>58.81</v>
      </c>
      <c r="M219" s="6"/>
      <c r="N219" s="30">
        <v>423.38</v>
      </c>
      <c r="O219" s="30">
        <v>0.71899999999999997</v>
      </c>
      <c r="P219" s="6"/>
      <c r="Q219" s="30">
        <v>58.6</v>
      </c>
      <c r="R219" s="6"/>
      <c r="S219" s="30">
        <v>612.72</v>
      </c>
      <c r="T219" s="6"/>
      <c r="U219" s="30">
        <v>20.65</v>
      </c>
      <c r="V219" s="6"/>
      <c r="W219" s="30">
        <v>1.052</v>
      </c>
      <c r="X219" s="6"/>
      <c r="Y219" s="30">
        <v>52.280999999999999</v>
      </c>
      <c r="Z219" s="6"/>
      <c r="AA219" s="30">
        <v>56.61</v>
      </c>
      <c r="AB219" s="6"/>
      <c r="AC219" s="6"/>
      <c r="AD219" s="6"/>
      <c r="AE219" s="30">
        <v>20.047000000000001</v>
      </c>
      <c r="AF219" s="30">
        <v>36.963000000000001</v>
      </c>
      <c r="AG219" s="6"/>
      <c r="AH219" s="30">
        <v>5.9939999999999998</v>
      </c>
      <c r="AI219" s="30">
        <v>306.36</v>
      </c>
      <c r="AJ219" s="30">
        <v>4.6619999999999999</v>
      </c>
      <c r="AK219" s="6"/>
      <c r="AL219" s="6"/>
      <c r="AM219" s="6"/>
      <c r="AN219" s="6"/>
      <c r="AO219" s="39">
        <f t="shared" si="167"/>
        <v>0.19713666666666665</v>
      </c>
      <c r="AP219" s="39">
        <f t="shared" si="198"/>
        <v>0.51834666666666662</v>
      </c>
      <c r="AQ219" s="39">
        <f t="shared" si="158"/>
        <v>0.27978666666666668</v>
      </c>
      <c r="AR219" s="39">
        <f t="shared" si="168"/>
        <v>0.25596000000000002</v>
      </c>
      <c r="AS219" s="39">
        <f t="shared" si="169"/>
        <v>2.8271889400921659</v>
      </c>
      <c r="AT219" s="39">
        <f t="shared" si="170"/>
        <v>0</v>
      </c>
      <c r="AU219" s="39">
        <f t="shared" si="171"/>
        <v>1.1253456221198157</v>
      </c>
      <c r="AV219" s="39">
        <f t="shared" si="172"/>
        <v>0.26610859728506786</v>
      </c>
      <c r="AW219" s="39">
        <f t="shared" si="173"/>
        <v>423.38</v>
      </c>
      <c r="AX219" s="39">
        <f t="shared" si="174"/>
        <v>1.6566820276497696</v>
      </c>
      <c r="AY219" s="39">
        <f t="shared" si="175"/>
        <v>0</v>
      </c>
      <c r="AZ219" s="39">
        <f t="shared" si="175"/>
        <v>58.6</v>
      </c>
      <c r="BA219" s="39">
        <f t="shared" si="175"/>
        <v>0</v>
      </c>
      <c r="BB219" s="39">
        <f t="shared" si="165"/>
        <v>612.72</v>
      </c>
      <c r="BC219" s="39">
        <f t="shared" si="176"/>
        <v>0</v>
      </c>
      <c r="BD219" s="39">
        <f t="shared" si="177"/>
        <v>47.58064516129032</v>
      </c>
      <c r="BE219" s="39">
        <f t="shared" si="177"/>
        <v>0</v>
      </c>
      <c r="BF219" s="39">
        <f t="shared" si="177"/>
        <v>2.4239631336405529</v>
      </c>
      <c r="BG219" s="39">
        <f t="shared" si="178"/>
        <v>0</v>
      </c>
      <c r="BH219" s="39">
        <f t="shared" si="199"/>
        <v>6.5956221198156681</v>
      </c>
      <c r="BI219" s="39">
        <f t="shared" si="179"/>
        <v>0</v>
      </c>
      <c r="BJ219" s="39">
        <f t="shared" si="180"/>
        <v>3.8364055299539168</v>
      </c>
      <c r="BK219" s="39">
        <f t="shared" si="181"/>
        <v>0</v>
      </c>
      <c r="BL219" s="39">
        <f t="shared" si="182"/>
        <v>0</v>
      </c>
      <c r="BM219" s="39">
        <f t="shared" si="183"/>
        <v>0</v>
      </c>
      <c r="BN219" s="39">
        <f t="shared" si="183"/>
        <v>3.093672839506173E-2</v>
      </c>
      <c r="BO219" s="39">
        <f t="shared" si="183"/>
        <v>5.7041666666666671E-2</v>
      </c>
      <c r="BP219" s="39">
        <f t="shared" si="166"/>
        <v>0</v>
      </c>
      <c r="BQ219" s="39">
        <f t="shared" si="184"/>
        <v>13.811059907834101</v>
      </c>
      <c r="BR219" s="39">
        <f t="shared" si="185"/>
        <v>10.741935483870968</v>
      </c>
      <c r="BS219" s="39">
        <f t="shared" si="186"/>
        <v>0</v>
      </c>
      <c r="BT219" s="39">
        <f t="shared" si="200"/>
        <v>0</v>
      </c>
      <c r="BU219" s="39">
        <f t="shared" si="200"/>
        <v>0</v>
      </c>
      <c r="BV219" s="40"/>
      <c r="BW219" s="39">
        <v>6.9930000000000003</v>
      </c>
      <c r="BX219" s="39">
        <f t="shared" si="159"/>
        <v>0.27978666666666668</v>
      </c>
      <c r="BY219" s="39">
        <f t="shared" si="153"/>
        <v>0.62406356809333341</v>
      </c>
      <c r="BZ219" s="39"/>
      <c r="CA219" s="39">
        <f t="shared" si="154"/>
        <v>0.62406356809333341</v>
      </c>
      <c r="CB219" s="39">
        <f t="shared" si="162"/>
        <v>0.25596000000000002</v>
      </c>
      <c r="CC219" s="39">
        <f t="shared" si="148"/>
        <v>1.6566820276497696</v>
      </c>
      <c r="CD219" s="39">
        <f t="shared" si="194"/>
        <v>2.8271889400921659</v>
      </c>
      <c r="CE219" s="39">
        <f t="shared" si="195"/>
        <v>1.1253456221198157</v>
      </c>
      <c r="CF219" s="39">
        <v>0.1</v>
      </c>
      <c r="CG219" s="39">
        <v>0.09</v>
      </c>
      <c r="CH219" s="39">
        <f t="shared" si="191"/>
        <v>3.8364055299539168</v>
      </c>
      <c r="CI219" s="39">
        <f t="shared" si="192"/>
        <v>0</v>
      </c>
      <c r="CJ219" s="39">
        <f t="shared" si="151"/>
        <v>0.26610859728506786</v>
      </c>
      <c r="CK219" s="39">
        <f t="shared" si="189"/>
        <v>2.8271889400921659</v>
      </c>
      <c r="CL219" s="39">
        <f t="shared" si="193"/>
        <v>0</v>
      </c>
      <c r="CM219" s="39">
        <v>4</v>
      </c>
      <c r="CN219" s="39">
        <f t="shared" si="163"/>
        <v>6.5956221198156681</v>
      </c>
      <c r="CO219" s="39">
        <f t="shared" si="190"/>
        <v>2.8271889400921659</v>
      </c>
      <c r="CP219" s="39">
        <f t="shared" si="196"/>
        <v>7.4070467038912708</v>
      </c>
      <c r="CQ219" s="39">
        <f t="shared" si="201"/>
        <v>3.3430655278865067</v>
      </c>
      <c r="CR219" s="39">
        <v>3.2074797857142854</v>
      </c>
      <c r="CS219" s="39">
        <f t="shared" si="152"/>
        <v>3.3430655278865067</v>
      </c>
      <c r="CT219" s="6"/>
      <c r="CU219" s="39">
        <f t="shared" si="157"/>
        <v>0.75371047000315461</v>
      </c>
    </row>
    <row r="220" spans="1:99">
      <c r="A220" s="59">
        <v>1712</v>
      </c>
      <c r="B220" s="6"/>
      <c r="C220" s="30">
        <v>683.3</v>
      </c>
      <c r="D220" s="30">
        <v>542.08000000000004</v>
      </c>
      <c r="E220" s="30">
        <v>349.14</v>
      </c>
      <c r="F220" s="30">
        <v>1333.73</v>
      </c>
      <c r="G220" s="30">
        <v>16.635999999999999</v>
      </c>
      <c r="H220" s="30">
        <v>1.581</v>
      </c>
      <c r="I220" s="6"/>
      <c r="J220" s="30">
        <v>53.68</v>
      </c>
      <c r="K220" s="30">
        <v>0.58520000000000005</v>
      </c>
      <c r="L220" s="30">
        <v>59.8</v>
      </c>
      <c r="M220" s="6"/>
      <c r="N220" s="30">
        <v>369.27</v>
      </c>
      <c r="O220" s="30">
        <v>0.68400000000000005</v>
      </c>
      <c r="P220" s="30">
        <v>285.45</v>
      </c>
      <c r="Q220" s="30">
        <v>72.599999999999994</v>
      </c>
      <c r="R220" s="30">
        <v>62.7</v>
      </c>
      <c r="S220" s="6"/>
      <c r="T220" s="6"/>
      <c r="U220" s="30">
        <v>22.77</v>
      </c>
      <c r="V220" s="6"/>
      <c r="W220" s="30">
        <v>1.1299999999999999</v>
      </c>
      <c r="X220" s="6"/>
      <c r="Y220" s="30">
        <v>57.024000000000001</v>
      </c>
      <c r="Z220" s="6"/>
      <c r="AA220" s="30">
        <v>56.76</v>
      </c>
      <c r="AB220" s="30">
        <v>85.8</v>
      </c>
      <c r="AC220" s="6"/>
      <c r="AD220" s="6"/>
      <c r="AE220" s="30">
        <v>19.8</v>
      </c>
      <c r="AF220" s="30">
        <v>37.356000000000002</v>
      </c>
      <c r="AG220" s="6"/>
      <c r="AH220" s="30">
        <v>5.94</v>
      </c>
      <c r="AI220" s="30">
        <v>300.3</v>
      </c>
      <c r="AJ220" s="30">
        <v>4.29</v>
      </c>
      <c r="AK220" s="6"/>
      <c r="AL220" s="6"/>
      <c r="AM220" s="6"/>
      <c r="AN220" s="6"/>
      <c r="AO220" s="39">
        <f t="shared" si="167"/>
        <v>0.18069333333333334</v>
      </c>
      <c r="AP220" s="39">
        <f t="shared" si="198"/>
        <v>0.44457666666666668</v>
      </c>
      <c r="AQ220" s="39">
        <f t="shared" si="158"/>
        <v>0.22776666666666665</v>
      </c>
      <c r="AR220" s="39">
        <f t="shared" si="168"/>
        <v>0.33271999999999996</v>
      </c>
      <c r="AS220" s="39">
        <f t="shared" si="169"/>
        <v>3.6428571428571428</v>
      </c>
      <c r="AT220" s="39">
        <f t="shared" si="170"/>
        <v>0</v>
      </c>
      <c r="AU220" s="39">
        <f t="shared" si="171"/>
        <v>1.2368663594470046</v>
      </c>
      <c r="AV220" s="39">
        <f t="shared" si="172"/>
        <v>0.27058823529411763</v>
      </c>
      <c r="AW220" s="39">
        <f t="shared" si="173"/>
        <v>369.27</v>
      </c>
      <c r="AX220" s="39">
        <f t="shared" si="174"/>
        <v>1.5760368663594471</v>
      </c>
      <c r="AY220" s="39">
        <f t="shared" si="175"/>
        <v>285.45</v>
      </c>
      <c r="AZ220" s="39">
        <f t="shared" si="175"/>
        <v>72.599999999999994</v>
      </c>
      <c r="BA220" s="39">
        <f t="shared" si="175"/>
        <v>62.7</v>
      </c>
      <c r="BB220" s="39">
        <f t="shared" si="165"/>
        <v>0</v>
      </c>
      <c r="BC220" s="39">
        <f t="shared" si="176"/>
        <v>0</v>
      </c>
      <c r="BD220" s="39">
        <f t="shared" si="177"/>
        <v>52.465437788018434</v>
      </c>
      <c r="BE220" s="39">
        <f t="shared" si="177"/>
        <v>0</v>
      </c>
      <c r="BF220" s="39">
        <f t="shared" si="177"/>
        <v>2.6036866359447002</v>
      </c>
      <c r="BG220" s="39">
        <f t="shared" si="178"/>
        <v>0</v>
      </c>
      <c r="BH220" s="39">
        <f t="shared" si="199"/>
        <v>6.2384792626728114</v>
      </c>
      <c r="BI220" s="39">
        <f t="shared" si="179"/>
        <v>0</v>
      </c>
      <c r="BJ220" s="39">
        <f t="shared" si="180"/>
        <v>3.8465708864190837</v>
      </c>
      <c r="BK220" s="39">
        <f t="shared" si="181"/>
        <v>8.5800000000000001E-2</v>
      </c>
      <c r="BL220" s="39">
        <f t="shared" si="182"/>
        <v>0</v>
      </c>
      <c r="BM220" s="39">
        <f t="shared" si="183"/>
        <v>0</v>
      </c>
      <c r="BN220" s="39">
        <f t="shared" si="183"/>
        <v>3.0555555555555558E-2</v>
      </c>
      <c r="BO220" s="39">
        <f t="shared" si="183"/>
        <v>5.764814814814815E-2</v>
      </c>
      <c r="BP220" s="39">
        <f t="shared" si="166"/>
        <v>0</v>
      </c>
      <c r="BQ220" s="39">
        <f t="shared" si="184"/>
        <v>13.686635944700463</v>
      </c>
      <c r="BR220" s="39">
        <f t="shared" si="185"/>
        <v>9.8847926267281103</v>
      </c>
      <c r="BS220" s="39">
        <f t="shared" si="186"/>
        <v>0</v>
      </c>
      <c r="BT220" s="39">
        <f t="shared" si="200"/>
        <v>0</v>
      </c>
      <c r="BU220" s="39">
        <f t="shared" si="200"/>
        <v>0</v>
      </c>
      <c r="BV220" s="40"/>
      <c r="BW220" s="39">
        <v>6.71</v>
      </c>
      <c r="BX220" s="39">
        <f t="shared" si="159"/>
        <v>0.22776666666666665</v>
      </c>
      <c r="BY220" s="39">
        <f t="shared" si="153"/>
        <v>0.55118982613333334</v>
      </c>
      <c r="BZ220" s="39"/>
      <c r="CA220" s="39">
        <f t="shared" si="154"/>
        <v>0.55118982613333334</v>
      </c>
      <c r="CB220" s="39">
        <f t="shared" si="162"/>
        <v>0.33271999999999996</v>
      </c>
      <c r="CC220" s="39">
        <f t="shared" ref="CC220:CC283" si="202">AX220</f>
        <v>1.5760368663594471</v>
      </c>
      <c r="CD220" s="39">
        <f t="shared" si="194"/>
        <v>3.6428571428571428</v>
      </c>
      <c r="CE220" s="39">
        <f t="shared" si="195"/>
        <v>1.2368663594470046</v>
      </c>
      <c r="CF220" s="39">
        <v>0.09</v>
      </c>
      <c r="CG220" s="39">
        <f>BK220</f>
        <v>8.5800000000000001E-2</v>
      </c>
      <c r="CH220" s="39">
        <f t="shared" si="191"/>
        <v>3.8465708864190837</v>
      </c>
      <c r="CI220" s="39">
        <f t="shared" si="192"/>
        <v>0</v>
      </c>
      <c r="CJ220" s="39">
        <f t="shared" si="151"/>
        <v>0.27058823529411763</v>
      </c>
      <c r="CK220" s="39">
        <f t="shared" si="189"/>
        <v>3.6428571428571428</v>
      </c>
      <c r="CL220" s="39">
        <f t="shared" si="193"/>
        <v>0</v>
      </c>
      <c r="CM220" s="39">
        <v>3.9</v>
      </c>
      <c r="CN220" s="39">
        <f t="shared" si="163"/>
        <v>6.2384792626728114</v>
      </c>
      <c r="CO220" s="39">
        <f t="shared" si="190"/>
        <v>3.6428571428571428</v>
      </c>
      <c r="CP220" s="39">
        <f t="shared" si="196"/>
        <v>7.4858003049147062</v>
      </c>
      <c r="CQ220" s="39">
        <f t="shared" si="201"/>
        <v>3.3018754652642706</v>
      </c>
      <c r="CR220" s="39">
        <v>3.0358420714285712</v>
      </c>
      <c r="CS220" s="39">
        <f t="shared" si="152"/>
        <v>3.3018754652642706</v>
      </c>
      <c r="CT220" s="6"/>
      <c r="CU220" s="39">
        <f t="shared" si="157"/>
        <v>0.74492604693447106</v>
      </c>
    </row>
    <row r="221" spans="1:99">
      <c r="A221" s="59">
        <v>1713</v>
      </c>
      <c r="B221" s="6"/>
      <c r="C221" s="30">
        <v>744.91</v>
      </c>
      <c r="D221" s="30">
        <v>551.29</v>
      </c>
      <c r="E221" s="30">
        <v>355.13</v>
      </c>
      <c r="F221" s="30">
        <v>1406.64</v>
      </c>
      <c r="G221" s="30">
        <v>16.497</v>
      </c>
      <c r="H221" s="30">
        <v>1.8540000000000001</v>
      </c>
      <c r="I221" s="6"/>
      <c r="J221" s="30">
        <v>78.84</v>
      </c>
      <c r="K221" s="30">
        <v>0.58250000000000002</v>
      </c>
      <c r="L221" s="30">
        <v>58.41</v>
      </c>
      <c r="M221" s="30">
        <v>262.8</v>
      </c>
      <c r="N221" s="30">
        <v>345.52</v>
      </c>
      <c r="O221" s="30">
        <v>0.75800000000000001</v>
      </c>
      <c r="P221" s="30">
        <v>187.24</v>
      </c>
      <c r="Q221" s="30">
        <v>43.36</v>
      </c>
      <c r="R221" s="6"/>
      <c r="S221" s="30">
        <v>1281.0999999999999</v>
      </c>
      <c r="T221" s="6"/>
      <c r="U221" s="30">
        <v>28.32</v>
      </c>
      <c r="V221" s="6"/>
      <c r="W221" s="30">
        <v>1.149</v>
      </c>
      <c r="X221" s="30">
        <v>98.22</v>
      </c>
      <c r="Y221" s="30">
        <v>52.625</v>
      </c>
      <c r="Z221" s="6"/>
      <c r="AA221" s="30">
        <v>53.545000000000002</v>
      </c>
      <c r="AB221" s="30">
        <v>95.066999999999993</v>
      </c>
      <c r="AC221" s="30">
        <v>628.09</v>
      </c>
      <c r="AD221" s="6"/>
      <c r="AE221" s="30">
        <v>21.024000000000001</v>
      </c>
      <c r="AF221" s="30">
        <v>47.238</v>
      </c>
      <c r="AG221" s="6"/>
      <c r="AH221" s="30">
        <v>5.9740000000000002</v>
      </c>
      <c r="AI221" s="30">
        <v>249.66</v>
      </c>
      <c r="AJ221" s="30">
        <v>5.4749999999999996</v>
      </c>
      <c r="AK221" s="6"/>
      <c r="AL221" s="6"/>
      <c r="AM221" s="6"/>
      <c r="AN221" s="6"/>
      <c r="AO221" s="39">
        <f t="shared" si="167"/>
        <v>0.18376333333333333</v>
      </c>
      <c r="AP221" s="39">
        <f t="shared" si="198"/>
        <v>0.46888000000000002</v>
      </c>
      <c r="AQ221" s="39">
        <f t="shared" si="158"/>
        <v>0.24830333333333332</v>
      </c>
      <c r="AR221" s="39">
        <f t="shared" si="168"/>
        <v>0.32994000000000001</v>
      </c>
      <c r="AS221" s="39">
        <f t="shared" si="169"/>
        <v>4.2718894009216593</v>
      </c>
      <c r="AT221" s="39">
        <f t="shared" si="170"/>
        <v>0</v>
      </c>
      <c r="AU221" s="39">
        <f t="shared" si="171"/>
        <v>1.8165898617511522</v>
      </c>
      <c r="AV221" s="39">
        <f t="shared" si="172"/>
        <v>0.26429864253393665</v>
      </c>
      <c r="AW221" s="39">
        <f t="shared" si="173"/>
        <v>345.52</v>
      </c>
      <c r="AX221" s="39">
        <f t="shared" si="174"/>
        <v>1.7465437788018434</v>
      </c>
      <c r="AY221" s="39">
        <f t="shared" si="175"/>
        <v>187.24</v>
      </c>
      <c r="AZ221" s="39">
        <f t="shared" si="175"/>
        <v>43.36</v>
      </c>
      <c r="BA221" s="39">
        <f t="shared" si="175"/>
        <v>0</v>
      </c>
      <c r="BB221" s="39">
        <f t="shared" si="165"/>
        <v>1281.0999999999999</v>
      </c>
      <c r="BC221" s="39">
        <f t="shared" si="176"/>
        <v>0</v>
      </c>
      <c r="BD221" s="39">
        <f t="shared" si="177"/>
        <v>65.253456221198164</v>
      </c>
      <c r="BE221" s="39">
        <f t="shared" si="177"/>
        <v>0</v>
      </c>
      <c r="BF221" s="39">
        <f t="shared" si="177"/>
        <v>2.6474654377880187</v>
      </c>
      <c r="BG221" s="39">
        <f t="shared" si="178"/>
        <v>9.4297235023041477</v>
      </c>
      <c r="BH221" s="39">
        <f t="shared" si="199"/>
        <v>5.0185291858678953</v>
      </c>
      <c r="BI221" s="39">
        <f t="shared" si="179"/>
        <v>0</v>
      </c>
      <c r="BJ221" s="39">
        <f t="shared" si="180"/>
        <v>3.6286934128490107</v>
      </c>
      <c r="BK221" s="39">
        <f t="shared" si="181"/>
        <v>9.5066999999999999E-2</v>
      </c>
      <c r="BL221" s="39">
        <f t="shared" si="182"/>
        <v>0.20936333333333335</v>
      </c>
      <c r="BM221" s="39">
        <f t="shared" si="183"/>
        <v>0</v>
      </c>
      <c r="BN221" s="39">
        <f t="shared" si="183"/>
        <v>3.2444444444444442E-2</v>
      </c>
      <c r="BO221" s="39">
        <f t="shared" si="183"/>
        <v>7.2898148148148142E-2</v>
      </c>
      <c r="BP221" s="39">
        <f t="shared" si="166"/>
        <v>0</v>
      </c>
      <c r="BQ221" s="39">
        <f t="shared" si="184"/>
        <v>13.764976958525347</v>
      </c>
      <c r="BR221" s="39">
        <f t="shared" si="185"/>
        <v>12.615207373271888</v>
      </c>
      <c r="BS221" s="39">
        <f t="shared" si="186"/>
        <v>0</v>
      </c>
      <c r="BT221" s="39">
        <f t="shared" si="200"/>
        <v>0</v>
      </c>
      <c r="BU221" s="39">
        <f t="shared" si="200"/>
        <v>0</v>
      </c>
      <c r="BV221" s="40"/>
      <c r="BW221" s="39">
        <v>6.7889999999999997</v>
      </c>
      <c r="BX221" s="39">
        <f t="shared" si="159"/>
        <v>0.24830333333333332</v>
      </c>
      <c r="BY221" s="39">
        <f t="shared" si="153"/>
        <v>0.57901765322666665</v>
      </c>
      <c r="BZ221" s="39"/>
      <c r="CA221" s="39">
        <f t="shared" si="154"/>
        <v>0.57901765322666665</v>
      </c>
      <c r="CB221" s="39">
        <f t="shared" si="162"/>
        <v>0.32994000000000001</v>
      </c>
      <c r="CC221" s="39">
        <f t="shared" si="202"/>
        <v>1.7465437788018434</v>
      </c>
      <c r="CD221" s="39">
        <f t="shared" si="194"/>
        <v>4.2718894009216593</v>
      </c>
      <c r="CE221" s="39">
        <f t="shared" si="195"/>
        <v>1.8165898617511522</v>
      </c>
      <c r="CF221" s="39">
        <v>0.09</v>
      </c>
      <c r="CG221" s="39">
        <f>BK221</f>
        <v>9.5066999999999999E-2</v>
      </c>
      <c r="CH221" s="39">
        <f t="shared" si="191"/>
        <v>3.6286934128490107</v>
      </c>
      <c r="CI221" s="39">
        <f t="shared" si="192"/>
        <v>9.4297235023041477</v>
      </c>
      <c r="CJ221" s="39">
        <f t="shared" si="151"/>
        <v>0.26429864253393665</v>
      </c>
      <c r="CK221" s="39">
        <f t="shared" si="189"/>
        <v>4.2718894009216593</v>
      </c>
      <c r="CL221" s="39">
        <f t="shared" si="193"/>
        <v>0</v>
      </c>
      <c r="CM221" s="39">
        <v>3.8</v>
      </c>
      <c r="CN221" s="39">
        <f t="shared" si="163"/>
        <v>5.0185291858678953</v>
      </c>
      <c r="CO221" s="39">
        <f t="shared" si="190"/>
        <v>4.2718894009216593</v>
      </c>
      <c r="CP221" s="39">
        <f t="shared" si="196"/>
        <v>9.4660626085116402</v>
      </c>
      <c r="CQ221" s="39">
        <f t="shared" si="201"/>
        <v>3.5059914031169703</v>
      </c>
      <c r="CR221" s="39">
        <v>3.0894788571428569</v>
      </c>
      <c r="CS221" s="39">
        <f t="shared" si="152"/>
        <v>3.5059914031169703</v>
      </c>
      <c r="CT221" s="6"/>
      <c r="CU221" s="39">
        <f t="shared" si="157"/>
        <v>0.78135369917237718</v>
      </c>
    </row>
    <row r="222" spans="1:99">
      <c r="A222" s="59">
        <v>1714</v>
      </c>
      <c r="B222" s="6"/>
      <c r="C222" s="30">
        <v>1135.07</v>
      </c>
      <c r="D222" s="30">
        <v>845.24</v>
      </c>
      <c r="E222" s="30">
        <v>492.51</v>
      </c>
      <c r="F222" s="30">
        <v>2029.31</v>
      </c>
      <c r="G222" s="30">
        <v>20.122</v>
      </c>
      <c r="H222" s="30">
        <v>2.1629999999999998</v>
      </c>
      <c r="I222" s="6"/>
      <c r="J222" s="30">
        <v>95.872</v>
      </c>
      <c r="K222" s="30">
        <v>0.5958</v>
      </c>
      <c r="L222" s="30">
        <v>59.67</v>
      </c>
      <c r="M222" s="30">
        <v>303.47000000000003</v>
      </c>
      <c r="N222" s="30">
        <v>441.57</v>
      </c>
      <c r="O222" s="30">
        <v>0.76400000000000001</v>
      </c>
      <c r="P222" s="30">
        <v>241.92</v>
      </c>
      <c r="Q222" s="30">
        <v>48.18</v>
      </c>
      <c r="R222" s="30">
        <v>60.48</v>
      </c>
      <c r="S222" s="30">
        <v>1008</v>
      </c>
      <c r="T222" s="6"/>
      <c r="U222" s="30">
        <v>30.04</v>
      </c>
      <c r="V222" s="6"/>
      <c r="W222" s="30">
        <v>1.516</v>
      </c>
      <c r="X222" s="30">
        <v>134.4</v>
      </c>
      <c r="Y222" s="30">
        <v>57.656999999999996</v>
      </c>
      <c r="Z222" s="6"/>
      <c r="AA222" s="30">
        <v>53.423999999999999</v>
      </c>
      <c r="AB222" s="30">
        <v>147.84</v>
      </c>
      <c r="AC222" s="30">
        <v>695.52</v>
      </c>
      <c r="AD222" s="6"/>
      <c r="AE222" s="30">
        <v>22.847999999999999</v>
      </c>
      <c r="AF222" s="30">
        <v>38.518000000000001</v>
      </c>
      <c r="AG222" s="6"/>
      <c r="AH222" s="30">
        <v>6.72</v>
      </c>
      <c r="AI222" s="30">
        <v>258.72000000000003</v>
      </c>
      <c r="AJ222" s="30">
        <v>5.7279999999999998</v>
      </c>
      <c r="AK222" s="6"/>
      <c r="AL222" s="6"/>
      <c r="AM222" s="6"/>
      <c r="AN222" s="6"/>
      <c r="AO222" s="39">
        <f t="shared" si="167"/>
        <v>0.28174666666666665</v>
      </c>
      <c r="AP222" s="39">
        <f t="shared" si="198"/>
        <v>0.67643666666666669</v>
      </c>
      <c r="AQ222" s="39">
        <f t="shared" si="158"/>
        <v>0.37835666666666662</v>
      </c>
      <c r="AR222" s="39">
        <f t="shared" si="168"/>
        <v>0.40244000000000002</v>
      </c>
      <c r="AS222" s="39">
        <f t="shared" si="169"/>
        <v>4.9838709677419351</v>
      </c>
      <c r="AT222" s="39">
        <f t="shared" si="170"/>
        <v>0</v>
      </c>
      <c r="AU222" s="39">
        <f t="shared" si="171"/>
        <v>2.2090322580645161</v>
      </c>
      <c r="AV222" s="39">
        <f t="shared" si="172"/>
        <v>0.27</v>
      </c>
      <c r="AW222" s="39">
        <f t="shared" si="173"/>
        <v>441.57</v>
      </c>
      <c r="AX222" s="39">
        <f t="shared" si="174"/>
        <v>1.7603686635944702</v>
      </c>
      <c r="AY222" s="39">
        <f t="shared" si="175"/>
        <v>241.92</v>
      </c>
      <c r="AZ222" s="39">
        <f t="shared" si="175"/>
        <v>48.18</v>
      </c>
      <c r="BA222" s="39">
        <f t="shared" si="175"/>
        <v>60.48</v>
      </c>
      <c r="BB222" s="39">
        <f t="shared" si="165"/>
        <v>1008</v>
      </c>
      <c r="BC222" s="39">
        <f t="shared" si="176"/>
        <v>0</v>
      </c>
      <c r="BD222" s="39">
        <f t="shared" si="177"/>
        <v>69.216589861751146</v>
      </c>
      <c r="BE222" s="39">
        <f t="shared" si="177"/>
        <v>0</v>
      </c>
      <c r="BF222" s="39">
        <f t="shared" si="177"/>
        <v>3.4930875576036868</v>
      </c>
      <c r="BG222" s="39">
        <f t="shared" si="178"/>
        <v>12.903225806451614</v>
      </c>
      <c r="BH222" s="39">
        <f t="shared" si="199"/>
        <v>4.536290322580645</v>
      </c>
      <c r="BI222" s="39">
        <f t="shared" si="179"/>
        <v>0</v>
      </c>
      <c r="BJ222" s="39">
        <f t="shared" si="180"/>
        <v>3.6204933586337762</v>
      </c>
      <c r="BK222" s="39">
        <f t="shared" si="181"/>
        <v>0.14784</v>
      </c>
      <c r="BL222" s="39">
        <f t="shared" si="182"/>
        <v>0.23183999999999999</v>
      </c>
      <c r="BM222" s="39">
        <f t="shared" si="183"/>
        <v>0</v>
      </c>
      <c r="BN222" s="39">
        <f t="shared" si="183"/>
        <v>3.5259259259259261E-2</v>
      </c>
      <c r="BO222" s="39">
        <f t="shared" si="183"/>
        <v>5.944135802469136E-2</v>
      </c>
      <c r="BP222" s="39">
        <f t="shared" si="166"/>
        <v>0</v>
      </c>
      <c r="BQ222" s="39">
        <f t="shared" si="184"/>
        <v>15.483870967741934</v>
      </c>
      <c r="BR222" s="39">
        <f t="shared" si="185"/>
        <v>13.198156682027649</v>
      </c>
      <c r="BS222" s="39">
        <f t="shared" si="186"/>
        <v>0</v>
      </c>
      <c r="BT222" s="39">
        <f t="shared" si="200"/>
        <v>0</v>
      </c>
      <c r="BU222" s="39">
        <f t="shared" si="200"/>
        <v>0</v>
      </c>
      <c r="BV222" s="40"/>
      <c r="BW222" s="39">
        <v>7.1680000000000001</v>
      </c>
      <c r="BX222" s="39">
        <f t="shared" si="159"/>
        <v>0.37835666666666662</v>
      </c>
      <c r="BY222" s="39">
        <f t="shared" si="153"/>
        <v>0.75175422545333337</v>
      </c>
      <c r="BZ222" s="39"/>
      <c r="CA222" s="39">
        <f t="shared" si="154"/>
        <v>0.75175422545333337</v>
      </c>
      <c r="CB222" s="39">
        <f t="shared" si="162"/>
        <v>0.40244000000000002</v>
      </c>
      <c r="CC222" s="39">
        <f t="shared" si="202"/>
        <v>1.7603686635944702</v>
      </c>
      <c r="CD222" s="39">
        <f t="shared" si="194"/>
        <v>4.9838709677419351</v>
      </c>
      <c r="CE222" s="39">
        <f t="shared" si="195"/>
        <v>2.2090322580645161</v>
      </c>
      <c r="CF222" s="39">
        <v>0.09</v>
      </c>
      <c r="CG222" s="39">
        <f>BK222</f>
        <v>0.14784</v>
      </c>
      <c r="CH222" s="39">
        <f t="shared" si="191"/>
        <v>3.6204933586337762</v>
      </c>
      <c r="CI222" s="39">
        <f t="shared" si="192"/>
        <v>12.903225806451614</v>
      </c>
      <c r="CJ222" s="39">
        <f t="shared" si="151"/>
        <v>0.27</v>
      </c>
      <c r="CK222" s="39">
        <f t="shared" si="189"/>
        <v>4.9838709677419351</v>
      </c>
      <c r="CL222" s="39">
        <f t="shared" si="193"/>
        <v>0</v>
      </c>
      <c r="CM222" s="39">
        <v>3.7</v>
      </c>
      <c r="CN222" s="39">
        <f t="shared" si="163"/>
        <v>4.536290322580645</v>
      </c>
      <c r="CO222" s="39">
        <f t="shared" si="190"/>
        <v>4.9838709677419351</v>
      </c>
      <c r="CP222" s="39">
        <f t="shared" si="196"/>
        <v>7.7186544636659349</v>
      </c>
      <c r="CQ222" s="39">
        <f t="shared" si="201"/>
        <v>3.8101641732504063</v>
      </c>
      <c r="CR222" s="39">
        <v>3.261116571428571</v>
      </c>
      <c r="CS222" s="39">
        <f t="shared" si="152"/>
        <v>3.8101641732504063</v>
      </c>
      <c r="CT222" s="6"/>
      <c r="CU222" s="39">
        <f t="shared" si="157"/>
        <v>0.89178427360070345</v>
      </c>
    </row>
    <row r="223" spans="1:99">
      <c r="A223" s="59">
        <v>1715</v>
      </c>
      <c r="B223" s="6"/>
      <c r="C223" s="30">
        <v>1006.3</v>
      </c>
      <c r="D223" s="30">
        <v>816.18</v>
      </c>
      <c r="E223" s="30">
        <v>513.89</v>
      </c>
      <c r="F223" s="30">
        <v>1731.6</v>
      </c>
      <c r="G223" s="30">
        <v>26.306999999999999</v>
      </c>
      <c r="H223" s="30">
        <v>1.629</v>
      </c>
      <c r="I223" s="6"/>
      <c r="J223" s="30">
        <v>74.790999999999997</v>
      </c>
      <c r="K223" s="30">
        <v>0.59050000000000002</v>
      </c>
      <c r="L223" s="30">
        <v>59.14</v>
      </c>
      <c r="M223" s="30">
        <v>242.29</v>
      </c>
      <c r="N223" s="30">
        <v>457.28</v>
      </c>
      <c r="O223" s="30">
        <v>0.77700000000000002</v>
      </c>
      <c r="P223" s="6"/>
      <c r="Q223" s="30">
        <v>53.15</v>
      </c>
      <c r="R223" s="6"/>
      <c r="S223" s="30">
        <v>599.4</v>
      </c>
      <c r="T223" s="6"/>
      <c r="U223" s="30">
        <v>27.17</v>
      </c>
      <c r="V223" s="6"/>
      <c r="W223" s="30">
        <v>1.516</v>
      </c>
      <c r="X223" s="6"/>
      <c r="Y223" s="30">
        <v>55.81</v>
      </c>
      <c r="Z223" s="6"/>
      <c r="AA223" s="30">
        <v>39.96</v>
      </c>
      <c r="AB223" s="6"/>
      <c r="AC223" s="30">
        <v>656.01</v>
      </c>
      <c r="AD223" s="6"/>
      <c r="AE223" s="30">
        <v>21.312000000000001</v>
      </c>
      <c r="AF223" s="30">
        <v>40.625999999999998</v>
      </c>
      <c r="AG223" s="6"/>
      <c r="AH223" s="30">
        <v>6.66</v>
      </c>
      <c r="AI223" s="30">
        <v>249.75</v>
      </c>
      <c r="AJ223" s="30">
        <v>5.0620000000000003</v>
      </c>
      <c r="AK223" s="6"/>
      <c r="AL223" s="6"/>
      <c r="AM223" s="6"/>
      <c r="AN223" s="6"/>
      <c r="AO223" s="39">
        <f t="shared" si="167"/>
        <v>0.27205999999999997</v>
      </c>
      <c r="AP223" s="39">
        <f t="shared" si="198"/>
        <v>0.57719999999999994</v>
      </c>
      <c r="AQ223" s="39">
        <f t="shared" si="158"/>
        <v>0.33543333333333331</v>
      </c>
      <c r="AR223" s="39">
        <f t="shared" si="168"/>
        <v>0.52613999999999994</v>
      </c>
      <c r="AS223" s="39">
        <f t="shared" si="169"/>
        <v>3.7534562211981566</v>
      </c>
      <c r="AT223" s="39">
        <f t="shared" si="170"/>
        <v>0</v>
      </c>
      <c r="AU223" s="39">
        <f t="shared" si="171"/>
        <v>1.7232949308755761</v>
      </c>
      <c r="AV223" s="39">
        <f t="shared" si="172"/>
        <v>0.26760180995475114</v>
      </c>
      <c r="AW223" s="39">
        <f t="shared" si="173"/>
        <v>457.28</v>
      </c>
      <c r="AX223" s="39">
        <f t="shared" si="174"/>
        <v>1.7903225806451613</v>
      </c>
      <c r="AY223" s="39">
        <f t="shared" si="175"/>
        <v>0</v>
      </c>
      <c r="AZ223" s="39">
        <f t="shared" si="175"/>
        <v>53.15</v>
      </c>
      <c r="BA223" s="39">
        <f t="shared" si="175"/>
        <v>0</v>
      </c>
      <c r="BB223" s="39">
        <f t="shared" si="165"/>
        <v>599.4</v>
      </c>
      <c r="BC223" s="39">
        <f t="shared" si="176"/>
        <v>0</v>
      </c>
      <c r="BD223" s="39">
        <f t="shared" si="177"/>
        <v>62.603686635944705</v>
      </c>
      <c r="BE223" s="39">
        <f t="shared" si="177"/>
        <v>0</v>
      </c>
      <c r="BF223" s="39">
        <f t="shared" si="177"/>
        <v>3.4930875576036868</v>
      </c>
      <c r="BG223" s="39">
        <f t="shared" si="178"/>
        <v>0</v>
      </c>
      <c r="BH223" s="39">
        <f t="shared" si="199"/>
        <v>4.2770737327188932</v>
      </c>
      <c r="BI223" s="39">
        <f t="shared" si="179"/>
        <v>0</v>
      </c>
      <c r="BJ223" s="39">
        <f t="shared" si="180"/>
        <v>2.7080509623204119</v>
      </c>
      <c r="BK223" s="39">
        <f t="shared" si="181"/>
        <v>0</v>
      </c>
      <c r="BL223" s="39">
        <f t="shared" si="182"/>
        <v>0.21867</v>
      </c>
      <c r="BM223" s="39">
        <f t="shared" si="183"/>
        <v>0</v>
      </c>
      <c r="BN223" s="39">
        <f t="shared" si="183"/>
        <v>3.2888888888888891E-2</v>
      </c>
      <c r="BO223" s="39">
        <f t="shared" si="183"/>
        <v>6.2694444444444442E-2</v>
      </c>
      <c r="BP223" s="39">
        <f t="shared" si="166"/>
        <v>0</v>
      </c>
      <c r="BQ223" s="39">
        <f t="shared" si="184"/>
        <v>15.345622119815669</v>
      </c>
      <c r="BR223" s="39">
        <f t="shared" si="185"/>
        <v>11.663594470046084</v>
      </c>
      <c r="BS223" s="39">
        <f t="shared" si="186"/>
        <v>0</v>
      </c>
      <c r="BT223" s="39">
        <f t="shared" si="200"/>
        <v>0</v>
      </c>
      <c r="BU223" s="39">
        <f t="shared" si="200"/>
        <v>0</v>
      </c>
      <c r="BV223" s="40"/>
      <c r="BW223" s="39">
        <v>6.9930000000000003</v>
      </c>
      <c r="BX223" s="39">
        <f t="shared" si="159"/>
        <v>0.33543333333333331</v>
      </c>
      <c r="BY223" s="39">
        <f t="shared" si="153"/>
        <v>0.69330738646666679</v>
      </c>
      <c r="BZ223" s="39"/>
      <c r="CA223" s="39">
        <f t="shared" si="154"/>
        <v>0.69330738646666679</v>
      </c>
      <c r="CB223" s="39">
        <f t="shared" si="162"/>
        <v>0.52613999999999994</v>
      </c>
      <c r="CC223" s="39">
        <f t="shared" si="202"/>
        <v>1.7903225806451613</v>
      </c>
      <c r="CD223" s="39">
        <f t="shared" si="194"/>
        <v>3.7534562211981566</v>
      </c>
      <c r="CE223" s="39">
        <f t="shared" si="195"/>
        <v>1.7232949308755761</v>
      </c>
      <c r="CF223" s="39">
        <v>0.09</v>
      </c>
      <c r="CG223" s="39">
        <v>0.12</v>
      </c>
      <c r="CH223" s="39">
        <f t="shared" si="191"/>
        <v>2.7080509623204119</v>
      </c>
      <c r="CI223" s="39">
        <f t="shared" si="192"/>
        <v>0</v>
      </c>
      <c r="CJ223" s="39">
        <f t="shared" si="151"/>
        <v>0.26760180995475114</v>
      </c>
      <c r="CK223" s="39">
        <f t="shared" si="189"/>
        <v>3.7534562211981566</v>
      </c>
      <c r="CL223" s="39">
        <f t="shared" si="193"/>
        <v>0</v>
      </c>
      <c r="CM223" s="39">
        <v>3.6</v>
      </c>
      <c r="CN223" s="39">
        <f t="shared" si="163"/>
        <v>4.2770737327188932</v>
      </c>
      <c r="CO223" s="39">
        <f t="shared" si="190"/>
        <v>3.7534562211981566</v>
      </c>
      <c r="CP223" s="39">
        <f t="shared" si="196"/>
        <v>8.1410783592318463</v>
      </c>
      <c r="CQ223" s="39">
        <f t="shared" si="201"/>
        <v>3.5540186826117242</v>
      </c>
      <c r="CR223" s="39">
        <v>3.615119357142857</v>
      </c>
      <c r="CS223" s="39">
        <f t="shared" si="152"/>
        <v>3.5540186826117242</v>
      </c>
      <c r="CT223" s="6"/>
      <c r="CU223" s="39">
        <f t="shared" si="157"/>
        <v>0.83962833410809368</v>
      </c>
    </row>
    <row r="224" spans="1:99">
      <c r="A224" s="59">
        <v>1716</v>
      </c>
      <c r="B224" s="6"/>
      <c r="C224" s="30">
        <v>678.61</v>
      </c>
      <c r="D224" s="30">
        <v>465.35</v>
      </c>
      <c r="E224" s="30">
        <v>311.68</v>
      </c>
      <c r="F224" s="30">
        <v>1330.42</v>
      </c>
      <c r="G224" s="30">
        <v>14.673</v>
      </c>
      <c r="H224" s="30">
        <v>1.7190000000000001</v>
      </c>
      <c r="I224" s="6"/>
      <c r="J224" s="30">
        <v>66.072000000000003</v>
      </c>
      <c r="K224" s="30">
        <v>0.54530000000000001</v>
      </c>
      <c r="L224" s="30">
        <v>58.27</v>
      </c>
      <c r="M224" s="30">
        <v>210.37</v>
      </c>
      <c r="N224" s="30">
        <v>420.48</v>
      </c>
      <c r="O224" s="30">
        <v>0.76600000000000001</v>
      </c>
      <c r="P224" s="30">
        <v>223.38</v>
      </c>
      <c r="Q224" s="30">
        <v>42.7</v>
      </c>
      <c r="R224" s="30">
        <v>80.481999999999999</v>
      </c>
      <c r="S224" s="6"/>
      <c r="T224" s="6"/>
      <c r="U224" s="30">
        <v>25.62</v>
      </c>
      <c r="V224" s="6"/>
      <c r="W224" s="30">
        <v>1.375</v>
      </c>
      <c r="X224" s="6"/>
      <c r="Y224" s="30">
        <v>57.947000000000003</v>
      </c>
      <c r="Z224" s="30">
        <v>1.3140000000000001</v>
      </c>
      <c r="AA224" s="30">
        <v>49.668999999999997</v>
      </c>
      <c r="AB224" s="6"/>
      <c r="AC224" s="30">
        <v>613.17999999999995</v>
      </c>
      <c r="AD224" s="6"/>
      <c r="AE224" s="30">
        <v>19.71</v>
      </c>
      <c r="AF224" s="30">
        <v>40.207999999999998</v>
      </c>
      <c r="AG224" s="6"/>
      <c r="AH224" s="30">
        <v>6.351</v>
      </c>
      <c r="AI224" s="30">
        <v>259.51</v>
      </c>
      <c r="AJ224" s="30">
        <v>4.5990000000000002</v>
      </c>
      <c r="AK224" s="6"/>
      <c r="AL224" s="30">
        <v>1.5329999999999999</v>
      </c>
      <c r="AM224" s="6"/>
      <c r="AN224" s="6"/>
      <c r="AO224" s="39">
        <f t="shared" si="167"/>
        <v>0.15511666666666668</v>
      </c>
      <c r="AP224" s="39">
        <f t="shared" si="198"/>
        <v>0.44347333333333333</v>
      </c>
      <c r="AQ224" s="39">
        <f t="shared" si="158"/>
        <v>0.22620333333333334</v>
      </c>
      <c r="AR224" s="39">
        <f t="shared" si="168"/>
        <v>0.29346</v>
      </c>
      <c r="AS224" s="39">
        <f t="shared" si="169"/>
        <v>3.9608294930875578</v>
      </c>
      <c r="AT224" s="39">
        <f t="shared" si="170"/>
        <v>0</v>
      </c>
      <c r="AU224" s="39">
        <f t="shared" si="171"/>
        <v>1.5223963133640555</v>
      </c>
      <c r="AV224" s="39">
        <f t="shared" si="172"/>
        <v>0.26366515837104076</v>
      </c>
      <c r="AW224" s="39">
        <f t="shared" si="173"/>
        <v>420.48</v>
      </c>
      <c r="AX224" s="39">
        <f t="shared" si="174"/>
        <v>1.7649769585253456</v>
      </c>
      <c r="AY224" s="39">
        <f t="shared" si="175"/>
        <v>223.38</v>
      </c>
      <c r="AZ224" s="39">
        <f t="shared" si="175"/>
        <v>42.7</v>
      </c>
      <c r="BA224" s="39">
        <f t="shared" si="175"/>
        <v>80.481999999999999</v>
      </c>
      <c r="BB224" s="39">
        <f t="shared" si="165"/>
        <v>0</v>
      </c>
      <c r="BC224" s="39">
        <f t="shared" si="176"/>
        <v>0</v>
      </c>
      <c r="BD224" s="39">
        <f t="shared" si="177"/>
        <v>59.032258064516135</v>
      </c>
      <c r="BE224" s="39">
        <f t="shared" si="177"/>
        <v>0</v>
      </c>
      <c r="BF224" s="39">
        <f t="shared" si="177"/>
        <v>3.1682027649769586</v>
      </c>
      <c r="BG224" s="39">
        <f t="shared" si="178"/>
        <v>0</v>
      </c>
      <c r="BH224" s="39">
        <f t="shared" si="199"/>
        <v>4.0601958525345614</v>
      </c>
      <c r="BI224" s="39">
        <f t="shared" si="179"/>
        <v>8.7599999999999997E-2</v>
      </c>
      <c r="BJ224" s="39">
        <f t="shared" si="180"/>
        <v>3.3660206017891023</v>
      </c>
      <c r="BK224" s="39">
        <f t="shared" si="181"/>
        <v>0</v>
      </c>
      <c r="BL224" s="39">
        <f t="shared" si="182"/>
        <v>0.20439333333333332</v>
      </c>
      <c r="BM224" s="39">
        <f t="shared" si="183"/>
        <v>0</v>
      </c>
      <c r="BN224" s="39">
        <f t="shared" si="183"/>
        <v>3.0416666666666668E-2</v>
      </c>
      <c r="BO224" s="39">
        <f t="shared" si="183"/>
        <v>6.204938271604938E-2</v>
      </c>
      <c r="BP224" s="39">
        <f t="shared" si="166"/>
        <v>0</v>
      </c>
      <c r="BQ224" s="39">
        <f t="shared" si="184"/>
        <v>14.633640552995391</v>
      </c>
      <c r="BR224" s="39">
        <f t="shared" si="185"/>
        <v>10.596774193548388</v>
      </c>
      <c r="BS224" s="39">
        <f t="shared" si="186"/>
        <v>0</v>
      </c>
      <c r="BT224" s="39">
        <f t="shared" si="200"/>
        <v>5.322916666666667</v>
      </c>
      <c r="BU224" s="39">
        <f t="shared" si="200"/>
        <v>0</v>
      </c>
      <c r="BV224" s="40"/>
      <c r="BW224" s="39">
        <v>7.2270000000000003</v>
      </c>
      <c r="BX224" s="39">
        <f t="shared" si="159"/>
        <v>0.22620333333333334</v>
      </c>
      <c r="BY224" s="39">
        <f t="shared" si="153"/>
        <v>0.5641201364266667</v>
      </c>
      <c r="BZ224" s="39"/>
      <c r="CA224" s="39">
        <f t="shared" si="154"/>
        <v>0.5641201364266667</v>
      </c>
      <c r="CB224" s="39">
        <f t="shared" si="162"/>
        <v>0.29346</v>
      </c>
      <c r="CC224" s="39">
        <f t="shared" si="202"/>
        <v>1.7649769585253456</v>
      </c>
      <c r="CD224" s="39">
        <f t="shared" si="194"/>
        <v>3.9608294930875578</v>
      </c>
      <c r="CE224" s="39">
        <f t="shared" si="195"/>
        <v>1.5223963133640555</v>
      </c>
      <c r="CF224" s="39">
        <f>BI224</f>
        <v>8.7599999999999997E-2</v>
      </c>
      <c r="CG224" s="39">
        <v>0.12</v>
      </c>
      <c r="CH224" s="39">
        <f t="shared" si="191"/>
        <v>3.3660206017891023</v>
      </c>
      <c r="CI224" s="39">
        <f t="shared" si="192"/>
        <v>0</v>
      </c>
      <c r="CJ224" s="39">
        <f t="shared" si="151"/>
        <v>0.26366515837104076</v>
      </c>
      <c r="CK224" s="39">
        <f t="shared" si="189"/>
        <v>3.9608294930875578</v>
      </c>
      <c r="CL224" s="39">
        <f t="shared" si="193"/>
        <v>0</v>
      </c>
      <c r="CM224" s="39">
        <f>BT224</f>
        <v>5.322916666666667</v>
      </c>
      <c r="CN224" s="39">
        <f t="shared" si="163"/>
        <v>4.0601958525345614</v>
      </c>
      <c r="CO224" s="39">
        <f t="shared" si="190"/>
        <v>3.9608294930875578</v>
      </c>
      <c r="CP224" s="39">
        <f t="shared" si="196"/>
        <v>8.0573149871509386</v>
      </c>
      <c r="CQ224" s="39">
        <f t="shared" si="201"/>
        <v>3.28686694042216</v>
      </c>
      <c r="CR224" s="39">
        <v>3.7545749999999996</v>
      </c>
      <c r="CS224" s="39">
        <f t="shared" si="152"/>
        <v>3.28686694042216</v>
      </c>
      <c r="CT224" s="6"/>
      <c r="CU224" s="39">
        <f t="shared" si="157"/>
        <v>0.76904545467238006</v>
      </c>
    </row>
    <row r="225" spans="1:99">
      <c r="A225" s="59">
        <v>1717</v>
      </c>
      <c r="B225" s="6"/>
      <c r="C225" s="30">
        <v>664.93</v>
      </c>
      <c r="D225" s="30">
        <v>502.77</v>
      </c>
      <c r="E225" s="30">
        <v>304.02</v>
      </c>
      <c r="F225" s="30">
        <v>1292.23</v>
      </c>
      <c r="G225" s="30">
        <v>13.385</v>
      </c>
      <c r="H225" s="30">
        <v>1.4950000000000001</v>
      </c>
      <c r="I225" s="6"/>
      <c r="J225" s="30">
        <v>62.756</v>
      </c>
      <c r="K225" s="30">
        <v>0.434</v>
      </c>
      <c r="L225" s="30">
        <v>58.59</v>
      </c>
      <c r="M225" s="30">
        <v>187.49</v>
      </c>
      <c r="N225" s="30">
        <v>376.6</v>
      </c>
      <c r="O225" s="30">
        <v>0.79</v>
      </c>
      <c r="P225" s="30">
        <v>240.87</v>
      </c>
      <c r="Q225" s="30">
        <v>31.96</v>
      </c>
      <c r="R225" s="6"/>
      <c r="S225" s="6"/>
      <c r="T225" s="6"/>
      <c r="U225" s="30">
        <v>27.8</v>
      </c>
      <c r="V225" s="6"/>
      <c r="W225" s="30">
        <v>1.6120000000000001</v>
      </c>
      <c r="X225" s="6"/>
      <c r="Y225" s="30">
        <v>56.832000000000001</v>
      </c>
      <c r="Z225" s="6"/>
      <c r="AA225" s="30">
        <v>41.728999999999999</v>
      </c>
      <c r="AB225" s="6"/>
      <c r="AC225" s="6"/>
      <c r="AD225" s="6"/>
      <c r="AE225" s="6"/>
      <c r="AF225" s="30">
        <v>38.279000000000003</v>
      </c>
      <c r="AG225" s="6"/>
      <c r="AH225" s="30">
        <v>6.4009999999999998</v>
      </c>
      <c r="AI225" s="30">
        <v>260.39999999999998</v>
      </c>
      <c r="AJ225" s="30">
        <v>4.5570000000000004</v>
      </c>
      <c r="AK225" s="6"/>
      <c r="AL225" s="6"/>
      <c r="AM225" s="6"/>
      <c r="AN225" s="6"/>
      <c r="AO225" s="39">
        <f t="shared" si="167"/>
        <v>0.16758999999999999</v>
      </c>
      <c r="AP225" s="39">
        <f t="shared" si="198"/>
        <v>0.43074333333333337</v>
      </c>
      <c r="AQ225" s="39">
        <f t="shared" si="158"/>
        <v>0.2216433333333333</v>
      </c>
      <c r="AR225" s="39">
        <f t="shared" si="168"/>
        <v>0.26769999999999999</v>
      </c>
      <c r="AS225" s="39">
        <f t="shared" si="169"/>
        <v>3.4447004608294933</v>
      </c>
      <c r="AT225" s="39">
        <f t="shared" si="170"/>
        <v>0</v>
      </c>
      <c r="AU225" s="39">
        <f t="shared" si="171"/>
        <v>1.4459907834101382</v>
      </c>
      <c r="AV225" s="39">
        <f t="shared" si="172"/>
        <v>0.26511312217194571</v>
      </c>
      <c r="AW225" s="39">
        <f t="shared" si="173"/>
        <v>376.6</v>
      </c>
      <c r="AX225" s="39">
        <f t="shared" si="174"/>
        <v>1.8202764976958525</v>
      </c>
      <c r="AY225" s="39">
        <f t="shared" si="175"/>
        <v>240.87</v>
      </c>
      <c r="AZ225" s="39">
        <f t="shared" si="175"/>
        <v>31.96</v>
      </c>
      <c r="BA225" s="39">
        <f t="shared" si="175"/>
        <v>0</v>
      </c>
      <c r="BB225" s="39">
        <f t="shared" si="165"/>
        <v>0</v>
      </c>
      <c r="BC225" s="39">
        <f t="shared" si="176"/>
        <v>0</v>
      </c>
      <c r="BD225" s="39">
        <f t="shared" si="177"/>
        <v>64.055299539170505</v>
      </c>
      <c r="BE225" s="39">
        <f t="shared" si="177"/>
        <v>0</v>
      </c>
      <c r="BF225" s="39">
        <f t="shared" si="177"/>
        <v>3.7142857142857144</v>
      </c>
      <c r="BG225" s="39">
        <f t="shared" si="178"/>
        <v>0</v>
      </c>
      <c r="BH225" s="39">
        <f t="shared" si="199"/>
        <v>3.4250192012288783</v>
      </c>
      <c r="BI225" s="39">
        <f t="shared" si="179"/>
        <v>0</v>
      </c>
      <c r="BJ225" s="39">
        <f t="shared" si="180"/>
        <v>2.8279343995662782</v>
      </c>
      <c r="BK225" s="39">
        <f t="shared" si="181"/>
        <v>0</v>
      </c>
      <c r="BL225" s="39">
        <f t="shared" si="182"/>
        <v>0</v>
      </c>
      <c r="BM225" s="39">
        <f t="shared" si="183"/>
        <v>0</v>
      </c>
      <c r="BN225" s="39">
        <f t="shared" si="183"/>
        <v>0</v>
      </c>
      <c r="BO225" s="39">
        <f t="shared" si="183"/>
        <v>5.9072530864197538E-2</v>
      </c>
      <c r="BP225" s="39">
        <f t="shared" si="166"/>
        <v>0</v>
      </c>
      <c r="BQ225" s="39">
        <f t="shared" si="184"/>
        <v>14.748847926267281</v>
      </c>
      <c r="BR225" s="39">
        <f t="shared" si="185"/>
        <v>10.500000000000002</v>
      </c>
      <c r="BS225" s="39">
        <f t="shared" si="186"/>
        <v>0</v>
      </c>
      <c r="BT225" s="39">
        <f t="shared" si="200"/>
        <v>0</v>
      </c>
      <c r="BU225" s="39">
        <f t="shared" si="200"/>
        <v>0</v>
      </c>
      <c r="BV225" s="40"/>
      <c r="BW225" s="39">
        <v>7.0519999999999996</v>
      </c>
      <c r="BX225" s="39">
        <f t="shared" si="159"/>
        <v>0.2216433333333333</v>
      </c>
      <c r="BY225" s="39">
        <f t="shared" si="153"/>
        <v>0.55341063454666661</v>
      </c>
      <c r="BZ225" s="39"/>
      <c r="CA225" s="39">
        <f t="shared" si="154"/>
        <v>0.55341063454666661</v>
      </c>
      <c r="CB225" s="39">
        <f t="shared" si="162"/>
        <v>0.26769999999999999</v>
      </c>
      <c r="CC225" s="39">
        <f t="shared" si="202"/>
        <v>1.8202764976958525</v>
      </c>
      <c r="CD225" s="39">
        <f t="shared" si="194"/>
        <v>3.4447004608294933</v>
      </c>
      <c r="CE225" s="39">
        <f t="shared" si="195"/>
        <v>1.4459907834101382</v>
      </c>
      <c r="CF225" s="39">
        <v>8.5999999999999993E-2</v>
      </c>
      <c r="CG225" s="39">
        <v>0.12</v>
      </c>
      <c r="CH225" s="39">
        <f t="shared" si="191"/>
        <v>2.8279343995662782</v>
      </c>
      <c r="CI225" s="39">
        <f t="shared" si="192"/>
        <v>0</v>
      </c>
      <c r="CJ225" s="39">
        <f t="shared" si="151"/>
        <v>0.26511312217194571</v>
      </c>
      <c r="CK225" s="39">
        <f t="shared" si="189"/>
        <v>3.4447004608294933</v>
      </c>
      <c r="CL225" s="39">
        <f t="shared" si="193"/>
        <v>0</v>
      </c>
      <c r="CM225" s="39">
        <v>3.5</v>
      </c>
      <c r="CN225" s="39">
        <f t="shared" si="163"/>
        <v>3.4250192012288783</v>
      </c>
      <c r="CO225" s="39">
        <f t="shared" si="190"/>
        <v>3.4447004608294933</v>
      </c>
      <c r="CP225" s="39">
        <f t="shared" si="196"/>
        <v>7.670761052356518</v>
      </c>
      <c r="CQ225" s="39">
        <v>3.25</v>
      </c>
      <c r="CR225" s="39">
        <v>3.7545749999999996</v>
      </c>
      <c r="CS225" s="39">
        <f t="shared" si="152"/>
        <v>3.25</v>
      </c>
      <c r="CT225" s="6"/>
      <c r="CU225" s="39">
        <f t="shared" si="157"/>
        <v>0.72473111979486593</v>
      </c>
    </row>
    <row r="226" spans="1:99">
      <c r="A226" s="59">
        <v>1718</v>
      </c>
      <c r="B226" s="6"/>
      <c r="C226" s="30">
        <v>724.11</v>
      </c>
      <c r="D226" s="30">
        <v>501.08</v>
      </c>
      <c r="E226" s="30">
        <v>342.63</v>
      </c>
      <c r="F226" s="30">
        <v>1326.76</v>
      </c>
      <c r="G226" s="30">
        <v>11.696999999999999</v>
      </c>
      <c r="H226" s="30">
        <v>1.135</v>
      </c>
      <c r="I226" s="6"/>
      <c r="J226" s="30">
        <v>51.36</v>
      </c>
      <c r="K226" s="30">
        <v>0.4173</v>
      </c>
      <c r="L226" s="30">
        <v>57.78</v>
      </c>
      <c r="M226" s="30">
        <v>179.76</v>
      </c>
      <c r="N226" s="30">
        <v>326.01</v>
      </c>
      <c r="O226" s="30">
        <v>0.749</v>
      </c>
      <c r="P226" s="30">
        <v>269.64</v>
      </c>
      <c r="Q226" s="30">
        <v>44.94</v>
      </c>
      <c r="R226" s="6"/>
      <c r="S226" s="6"/>
      <c r="T226" s="6"/>
      <c r="U226" s="30">
        <v>27.76</v>
      </c>
      <c r="V226" s="6"/>
      <c r="W226" s="30">
        <v>1.5509999999999999</v>
      </c>
      <c r="X226" s="6"/>
      <c r="Y226" s="30">
        <v>53.478000000000002</v>
      </c>
      <c r="Z226" s="6"/>
      <c r="AA226" s="30">
        <v>42.115000000000002</v>
      </c>
      <c r="AB226" s="30">
        <v>109.14</v>
      </c>
      <c r="AC226" s="30">
        <v>539.28</v>
      </c>
      <c r="AD226" s="6"/>
      <c r="AE226" s="6"/>
      <c r="AF226" s="30">
        <v>35.823999999999998</v>
      </c>
      <c r="AG226" s="6"/>
      <c r="AH226" s="30">
        <v>6.3129999999999997</v>
      </c>
      <c r="AI226" s="30">
        <v>303.27999999999997</v>
      </c>
      <c r="AJ226" s="30">
        <v>5.0640000000000001</v>
      </c>
      <c r="AK226" s="6"/>
      <c r="AL226" s="6"/>
      <c r="AM226" s="6"/>
      <c r="AN226" s="6"/>
      <c r="AO226" s="39">
        <f t="shared" si="167"/>
        <v>0.16702666666666666</v>
      </c>
      <c r="AP226" s="39">
        <f t="shared" si="198"/>
        <v>0.44225333333333333</v>
      </c>
      <c r="AQ226" s="39">
        <f t="shared" si="158"/>
        <v>0.24137</v>
      </c>
      <c r="AR226" s="39">
        <f t="shared" si="168"/>
        <v>0.23393999999999998</v>
      </c>
      <c r="AS226" s="39">
        <f t="shared" si="169"/>
        <v>2.6152073732718892</v>
      </c>
      <c r="AT226" s="39">
        <f t="shared" si="170"/>
        <v>0</v>
      </c>
      <c r="AU226" s="39">
        <f t="shared" si="171"/>
        <v>1.183410138248848</v>
      </c>
      <c r="AV226" s="39">
        <f t="shared" si="172"/>
        <v>0.26144796380090496</v>
      </c>
      <c r="AW226" s="39">
        <f t="shared" si="173"/>
        <v>326.01</v>
      </c>
      <c r="AX226" s="39">
        <f t="shared" si="174"/>
        <v>1.7258064516129032</v>
      </c>
      <c r="AY226" s="39">
        <f t="shared" si="175"/>
        <v>269.64</v>
      </c>
      <c r="AZ226" s="39">
        <f t="shared" si="175"/>
        <v>44.94</v>
      </c>
      <c r="BA226" s="39">
        <f t="shared" si="175"/>
        <v>0</v>
      </c>
      <c r="BB226" s="39">
        <f t="shared" si="165"/>
        <v>0</v>
      </c>
      <c r="BC226" s="39">
        <f t="shared" si="176"/>
        <v>0</v>
      </c>
      <c r="BD226" s="39">
        <f t="shared" si="177"/>
        <v>63.963133640552996</v>
      </c>
      <c r="BE226" s="39">
        <f t="shared" si="177"/>
        <v>0</v>
      </c>
      <c r="BF226" s="39">
        <f t="shared" si="177"/>
        <v>3.5737327188940089</v>
      </c>
      <c r="BG226" s="39">
        <f t="shared" si="178"/>
        <v>0</v>
      </c>
      <c r="BH226" s="39">
        <f t="shared" si="199"/>
        <v>4.2134216589861753</v>
      </c>
      <c r="BI226" s="39">
        <f t="shared" si="179"/>
        <v>0</v>
      </c>
      <c r="BJ226" s="39">
        <f t="shared" si="180"/>
        <v>2.8540932502033072</v>
      </c>
      <c r="BK226" s="39">
        <f t="shared" si="181"/>
        <v>0.10914</v>
      </c>
      <c r="BL226" s="39">
        <f t="shared" si="182"/>
        <v>0.17976</v>
      </c>
      <c r="BM226" s="39">
        <f t="shared" si="183"/>
        <v>0</v>
      </c>
      <c r="BN226" s="39">
        <f t="shared" si="183"/>
        <v>0</v>
      </c>
      <c r="BO226" s="39">
        <f t="shared" si="183"/>
        <v>5.5283950617283945E-2</v>
      </c>
      <c r="BP226" s="39">
        <f t="shared" si="166"/>
        <v>0</v>
      </c>
      <c r="BQ226" s="39">
        <f t="shared" si="184"/>
        <v>14.546082949308754</v>
      </c>
      <c r="BR226" s="39">
        <f t="shared" si="185"/>
        <v>11.668202764976959</v>
      </c>
      <c r="BS226" s="39">
        <f t="shared" si="186"/>
        <v>0</v>
      </c>
      <c r="BT226" s="39">
        <f t="shared" si="200"/>
        <v>0</v>
      </c>
      <c r="BU226" s="39">
        <f t="shared" si="200"/>
        <v>0</v>
      </c>
      <c r="BV226" s="40"/>
      <c r="BW226" s="39">
        <v>6.7409999999999997</v>
      </c>
      <c r="BX226" s="39">
        <f t="shared" si="159"/>
        <v>0.24137</v>
      </c>
      <c r="BY226" s="39">
        <f t="shared" si="153"/>
        <v>0.56900906975999999</v>
      </c>
      <c r="BZ226" s="39"/>
      <c r="CA226" s="39">
        <f t="shared" si="154"/>
        <v>0.56900906975999999</v>
      </c>
      <c r="CB226" s="39">
        <f t="shared" si="162"/>
        <v>0.23393999999999998</v>
      </c>
      <c r="CC226" s="39">
        <f t="shared" si="202"/>
        <v>1.7258064516129032</v>
      </c>
      <c r="CD226" s="39">
        <f t="shared" si="194"/>
        <v>2.6152073732718892</v>
      </c>
      <c r="CE226" s="39">
        <f t="shared" si="195"/>
        <v>1.183410138248848</v>
      </c>
      <c r="CF226" s="39">
        <v>8.5999999999999993E-2</v>
      </c>
      <c r="CG226" s="39">
        <f>BK226</f>
        <v>0.10914</v>
      </c>
      <c r="CH226" s="39">
        <f t="shared" si="191"/>
        <v>2.8540932502033072</v>
      </c>
      <c r="CI226" s="39">
        <f t="shared" si="192"/>
        <v>0</v>
      </c>
      <c r="CJ226" s="39">
        <f t="shared" si="151"/>
        <v>0.26144796380090496</v>
      </c>
      <c r="CK226" s="39">
        <f t="shared" si="189"/>
        <v>2.6152073732718892</v>
      </c>
      <c r="CL226" s="39">
        <f t="shared" si="193"/>
        <v>0</v>
      </c>
      <c r="CM226" s="39">
        <v>3.5</v>
      </c>
      <c r="CN226" s="39">
        <f t="shared" si="163"/>
        <v>4.2134216589861753</v>
      </c>
      <c r="CO226" s="39">
        <f t="shared" si="190"/>
        <v>2.6152073732718892</v>
      </c>
      <c r="CP226" s="39">
        <f t="shared" si="196"/>
        <v>7.178801534512913</v>
      </c>
      <c r="CQ226" s="39">
        <v>3.25</v>
      </c>
      <c r="CR226" s="39">
        <v>3.422026928571428</v>
      </c>
      <c r="CS226" s="39">
        <f t="shared" si="152"/>
        <v>3.25</v>
      </c>
      <c r="CT226" s="6"/>
      <c r="CU226" s="39">
        <f t="shared" si="157"/>
        <v>0.70067178702730548</v>
      </c>
    </row>
    <row r="227" spans="1:99">
      <c r="A227" s="59">
        <v>1719</v>
      </c>
      <c r="B227" s="6"/>
      <c r="C227" s="30">
        <v>789.02</v>
      </c>
      <c r="D227" s="30">
        <v>635.58000000000004</v>
      </c>
      <c r="E227" s="30">
        <v>373.19</v>
      </c>
      <c r="F227" s="30">
        <v>1310</v>
      </c>
      <c r="G227" s="30">
        <v>12.824999999999999</v>
      </c>
      <c r="H227" s="30">
        <v>1.23</v>
      </c>
      <c r="I227" s="6"/>
      <c r="J227" s="30">
        <v>60.668999999999997</v>
      </c>
      <c r="K227" s="30">
        <v>0.47499999999999998</v>
      </c>
      <c r="L227" s="30">
        <v>57.78</v>
      </c>
      <c r="M227" s="30">
        <v>179.05</v>
      </c>
      <c r="N227" s="30">
        <v>379.68</v>
      </c>
      <c r="O227" s="30">
        <v>0.75800000000000001</v>
      </c>
      <c r="P227" s="30">
        <v>263.22000000000003</v>
      </c>
      <c r="Q227" s="30">
        <v>41.73</v>
      </c>
      <c r="R227" s="6"/>
      <c r="S227" s="30">
        <v>577.79999999999995</v>
      </c>
      <c r="T227" s="6"/>
      <c r="U227" s="30">
        <v>27.93</v>
      </c>
      <c r="V227" s="6"/>
      <c r="W227" s="30">
        <v>1.5920000000000001</v>
      </c>
      <c r="X227" s="6"/>
      <c r="Y227" s="30">
        <v>57.459000000000003</v>
      </c>
      <c r="Z227" s="30">
        <v>1.284</v>
      </c>
      <c r="AA227" s="30">
        <v>47.957000000000001</v>
      </c>
      <c r="AB227" s="30">
        <v>109.14</v>
      </c>
      <c r="AC227" s="30">
        <v>513.6</v>
      </c>
      <c r="AD227" s="6"/>
      <c r="AE227" s="30">
        <v>19.260000000000002</v>
      </c>
      <c r="AF227" s="30">
        <v>35.438000000000002</v>
      </c>
      <c r="AG227" s="6"/>
      <c r="AH227" s="30">
        <v>6.42</v>
      </c>
      <c r="AI227" s="30">
        <v>313.55</v>
      </c>
      <c r="AJ227" s="6"/>
      <c r="AK227" s="6"/>
      <c r="AL227" s="6"/>
      <c r="AM227" s="6"/>
      <c r="AN227" s="6"/>
      <c r="AO227" s="39">
        <f t="shared" si="167"/>
        <v>0.21186000000000002</v>
      </c>
      <c r="AP227" s="39">
        <f t="shared" si="198"/>
        <v>0.43666666666666665</v>
      </c>
      <c r="AQ227" s="39">
        <f t="shared" si="158"/>
        <v>0.26300666666666667</v>
      </c>
      <c r="AR227" s="39">
        <f t="shared" si="168"/>
        <v>0.25650000000000001</v>
      </c>
      <c r="AS227" s="39">
        <f t="shared" si="169"/>
        <v>2.8341013824884791</v>
      </c>
      <c r="AT227" s="39">
        <f t="shared" si="170"/>
        <v>0</v>
      </c>
      <c r="AU227" s="39">
        <f t="shared" si="171"/>
        <v>1.3979032258064517</v>
      </c>
      <c r="AV227" s="39">
        <f t="shared" si="172"/>
        <v>0.26144796380090496</v>
      </c>
      <c r="AW227" s="39">
        <f t="shared" si="173"/>
        <v>379.68</v>
      </c>
      <c r="AX227" s="39">
        <f t="shared" si="174"/>
        <v>1.7465437788018434</v>
      </c>
      <c r="AY227" s="39">
        <f t="shared" si="175"/>
        <v>263.22000000000003</v>
      </c>
      <c r="AZ227" s="39">
        <f t="shared" si="175"/>
        <v>41.73</v>
      </c>
      <c r="BA227" s="39">
        <f t="shared" si="175"/>
        <v>0</v>
      </c>
      <c r="BB227" s="39">
        <f t="shared" si="165"/>
        <v>577.79999999999995</v>
      </c>
      <c r="BC227" s="39">
        <f t="shared" si="176"/>
        <v>0</v>
      </c>
      <c r="BD227" s="39">
        <f t="shared" si="177"/>
        <v>64.354838709677423</v>
      </c>
      <c r="BE227" s="39">
        <f t="shared" si="177"/>
        <v>0</v>
      </c>
      <c r="BF227" s="39">
        <f t="shared" si="177"/>
        <v>3.6682027649769586</v>
      </c>
      <c r="BG227" s="39">
        <f t="shared" si="178"/>
        <v>0</v>
      </c>
      <c r="BH227" s="39">
        <f t="shared" si="199"/>
        <v>5.24913594470046</v>
      </c>
      <c r="BI227" s="39">
        <f t="shared" si="179"/>
        <v>8.5599999999999996E-2</v>
      </c>
      <c r="BJ227" s="39">
        <f t="shared" si="180"/>
        <v>3.25</v>
      </c>
      <c r="BK227" s="39">
        <f t="shared" si="181"/>
        <v>0.10914</v>
      </c>
      <c r="BL227" s="39">
        <f t="shared" si="182"/>
        <v>0.17120000000000002</v>
      </c>
      <c r="BM227" s="39">
        <f t="shared" si="183"/>
        <v>0</v>
      </c>
      <c r="BN227" s="39">
        <f t="shared" si="183"/>
        <v>2.9722222222222226E-2</v>
      </c>
      <c r="BO227" s="39">
        <f t="shared" si="183"/>
        <v>5.4688271604938277E-2</v>
      </c>
      <c r="BP227" s="39">
        <f t="shared" si="166"/>
        <v>0</v>
      </c>
      <c r="BQ227" s="39">
        <f t="shared" si="184"/>
        <v>14.7926267281106</v>
      </c>
      <c r="BR227" s="39">
        <f t="shared" si="185"/>
        <v>0</v>
      </c>
      <c r="BS227" s="39">
        <f t="shared" si="186"/>
        <v>0</v>
      </c>
      <c r="BT227" s="39">
        <f t="shared" si="200"/>
        <v>0</v>
      </c>
      <c r="BU227" s="39">
        <f t="shared" si="200"/>
        <v>0</v>
      </c>
      <c r="BV227" s="40"/>
      <c r="BW227" s="39">
        <v>6.7409999999999997</v>
      </c>
      <c r="BX227" s="39">
        <f t="shared" si="159"/>
        <v>0.26300666666666667</v>
      </c>
      <c r="BY227" s="39">
        <f t="shared" si="153"/>
        <v>0.59593261265333342</v>
      </c>
      <c r="BZ227" s="39"/>
      <c r="CA227" s="39">
        <f t="shared" si="154"/>
        <v>0.59593261265333342</v>
      </c>
      <c r="CB227" s="39">
        <f t="shared" si="162"/>
        <v>0.25650000000000001</v>
      </c>
      <c r="CC227" s="39">
        <f t="shared" si="202"/>
        <v>1.7465437788018434</v>
      </c>
      <c r="CD227" s="39">
        <f t="shared" si="194"/>
        <v>2.8341013824884791</v>
      </c>
      <c r="CE227" s="39">
        <f t="shared" si="195"/>
        <v>1.3979032258064517</v>
      </c>
      <c r="CF227" s="39">
        <f>BI227</f>
        <v>8.5599999999999996E-2</v>
      </c>
      <c r="CG227" s="39">
        <f>BK227</f>
        <v>0.10914</v>
      </c>
      <c r="CH227" s="39">
        <f t="shared" si="191"/>
        <v>3.25</v>
      </c>
      <c r="CI227" s="39">
        <f t="shared" si="192"/>
        <v>0</v>
      </c>
      <c r="CJ227" s="39">
        <f t="shared" si="151"/>
        <v>0.26144796380090496</v>
      </c>
      <c r="CK227" s="39">
        <f t="shared" si="189"/>
        <v>2.8341013824884791</v>
      </c>
      <c r="CL227" s="39">
        <f t="shared" si="193"/>
        <v>0</v>
      </c>
      <c r="CM227" s="39">
        <v>3.4</v>
      </c>
      <c r="CN227" s="39">
        <f t="shared" si="163"/>
        <v>5.24913594470046</v>
      </c>
      <c r="CO227" s="39">
        <f t="shared" si="190"/>
        <v>2.8341013824884791</v>
      </c>
      <c r="CP227" s="39">
        <f t="shared" si="196"/>
        <v>7.1014506693855708</v>
      </c>
      <c r="CQ227" s="39">
        <f>1000*BN227/9.254</f>
        <v>3.2118243162116085</v>
      </c>
      <c r="CR227" s="39">
        <v>3.2937862499999997</v>
      </c>
      <c r="CS227" s="39">
        <f t="shared" si="152"/>
        <v>3.2118243162116085</v>
      </c>
      <c r="CT227" s="6"/>
      <c r="CU227" s="39">
        <f t="shared" si="157"/>
        <v>0.72955935835150187</v>
      </c>
    </row>
    <row r="228" spans="1:99">
      <c r="A228" s="59">
        <v>1720</v>
      </c>
      <c r="B228" s="6"/>
      <c r="C228" s="30">
        <v>820.41</v>
      </c>
      <c r="D228" s="30">
        <v>682.12</v>
      </c>
      <c r="E228" s="30">
        <v>413</v>
      </c>
      <c r="F228" s="30">
        <v>1139.55</v>
      </c>
      <c r="G228" s="30">
        <v>19.216999999999999</v>
      </c>
      <c r="H228" s="30">
        <v>1.59</v>
      </c>
      <c r="I228" s="6"/>
      <c r="J228" s="30">
        <v>62.209000000000003</v>
      </c>
      <c r="K228" s="30">
        <v>0.45150000000000001</v>
      </c>
      <c r="L228" s="30">
        <v>56.94</v>
      </c>
      <c r="M228" s="30">
        <v>195.81</v>
      </c>
      <c r="N228" s="30">
        <v>429.18</v>
      </c>
      <c r="O228" s="30">
        <v>0.76400000000000001</v>
      </c>
      <c r="P228" s="30">
        <v>293.14</v>
      </c>
      <c r="Q228" s="30">
        <v>38.520000000000003</v>
      </c>
      <c r="R228" s="30">
        <v>132.63999999999999</v>
      </c>
      <c r="S228" s="30">
        <v>789.66</v>
      </c>
      <c r="T228" s="6"/>
      <c r="U228" s="30">
        <v>27.35</v>
      </c>
      <c r="V228" s="6"/>
      <c r="W228" s="30">
        <v>1.3160000000000001</v>
      </c>
      <c r="X228" s="6"/>
      <c r="Y228" s="30">
        <v>51.103000000000002</v>
      </c>
      <c r="Z228" s="6"/>
      <c r="AA228" s="30">
        <v>37.107999999999997</v>
      </c>
      <c r="AB228" s="30">
        <v>109.14</v>
      </c>
      <c r="AC228" s="30">
        <v>642</v>
      </c>
      <c r="AD228" s="6"/>
      <c r="AE228" s="30">
        <v>19.260000000000002</v>
      </c>
      <c r="AF228" s="30">
        <v>35.052999999999997</v>
      </c>
      <c r="AG228" s="6"/>
      <c r="AH228" s="30">
        <v>6.4909999999999997</v>
      </c>
      <c r="AI228" s="6"/>
      <c r="AJ228" s="6"/>
      <c r="AK228" s="6"/>
      <c r="AL228" s="6"/>
      <c r="AM228" s="6"/>
      <c r="AN228" s="6"/>
      <c r="AO228" s="39">
        <f t="shared" si="167"/>
        <v>0.22737333333333334</v>
      </c>
      <c r="AP228" s="39">
        <f t="shared" si="198"/>
        <v>0.37984999999999997</v>
      </c>
      <c r="AQ228" s="39">
        <f t="shared" si="158"/>
        <v>0.27346999999999999</v>
      </c>
      <c r="AR228" s="39">
        <f t="shared" si="168"/>
        <v>0.38433999999999996</v>
      </c>
      <c r="AS228" s="39">
        <f t="shared" si="169"/>
        <v>3.6635944700460832</v>
      </c>
      <c r="AT228" s="39">
        <f t="shared" si="170"/>
        <v>0</v>
      </c>
      <c r="AU228" s="39">
        <f t="shared" si="171"/>
        <v>1.4333870967741937</v>
      </c>
      <c r="AV228" s="39">
        <f t="shared" si="172"/>
        <v>0.2576470588235294</v>
      </c>
      <c r="AW228" s="39">
        <f t="shared" si="173"/>
        <v>429.18</v>
      </c>
      <c r="AX228" s="39">
        <f t="shared" si="174"/>
        <v>1.7603686635944702</v>
      </c>
      <c r="AY228" s="39">
        <f t="shared" si="175"/>
        <v>293.14</v>
      </c>
      <c r="AZ228" s="39">
        <f t="shared" si="175"/>
        <v>38.520000000000003</v>
      </c>
      <c r="BA228" s="39">
        <f t="shared" si="175"/>
        <v>132.63999999999999</v>
      </c>
      <c r="BB228" s="39">
        <f t="shared" si="165"/>
        <v>789.66</v>
      </c>
      <c r="BC228" s="39">
        <f t="shared" si="176"/>
        <v>0</v>
      </c>
      <c r="BD228" s="39">
        <f t="shared" si="177"/>
        <v>63.018433179723509</v>
      </c>
      <c r="BE228" s="39">
        <f t="shared" si="177"/>
        <v>0</v>
      </c>
      <c r="BF228" s="39">
        <f t="shared" si="177"/>
        <v>3.032258064516129</v>
      </c>
      <c r="BG228" s="39">
        <f t="shared" si="178"/>
        <v>0</v>
      </c>
      <c r="BH228" s="39">
        <f t="shared" si="199"/>
        <v>6.2644969278033793</v>
      </c>
      <c r="BI228" s="39">
        <f t="shared" si="179"/>
        <v>0</v>
      </c>
      <c r="BJ228" s="39">
        <f t="shared" si="180"/>
        <v>2.5147736513960419</v>
      </c>
      <c r="BK228" s="39">
        <f t="shared" si="181"/>
        <v>0.10914</v>
      </c>
      <c r="BL228" s="39">
        <f t="shared" si="182"/>
        <v>0.214</v>
      </c>
      <c r="BM228" s="39">
        <f t="shared" si="183"/>
        <v>0</v>
      </c>
      <c r="BN228" s="39">
        <f t="shared" si="183"/>
        <v>2.9722222222222226E-2</v>
      </c>
      <c r="BO228" s="39">
        <f t="shared" si="183"/>
        <v>5.4094135802469134E-2</v>
      </c>
      <c r="BP228" s="39">
        <f t="shared" si="166"/>
        <v>0</v>
      </c>
      <c r="BQ228" s="39">
        <f t="shared" si="184"/>
        <v>14.956221198156681</v>
      </c>
      <c r="BR228" s="39">
        <f t="shared" si="185"/>
        <v>0</v>
      </c>
      <c r="BS228" s="39">
        <f t="shared" si="186"/>
        <v>0</v>
      </c>
      <c r="BT228" s="39">
        <f t="shared" si="200"/>
        <v>0</v>
      </c>
      <c r="BU228" s="39">
        <f t="shared" si="200"/>
        <v>0</v>
      </c>
      <c r="BV228" s="40"/>
      <c r="BW228" s="39">
        <v>6.7409999999999997</v>
      </c>
      <c r="BX228" s="39">
        <f t="shared" si="159"/>
        <v>0.27346999999999999</v>
      </c>
      <c r="BY228" s="39">
        <f t="shared" si="153"/>
        <v>0.60895264055999998</v>
      </c>
      <c r="BZ228" s="39"/>
      <c r="CA228" s="39">
        <f t="shared" si="154"/>
        <v>0.60895264055999998</v>
      </c>
      <c r="CB228" s="39">
        <f t="shared" si="162"/>
        <v>0.38433999999999996</v>
      </c>
      <c r="CC228" s="39">
        <f t="shared" si="202"/>
        <v>1.7603686635944702</v>
      </c>
      <c r="CD228" s="39">
        <f t="shared" si="194"/>
        <v>3.6635944700460832</v>
      </c>
      <c r="CE228" s="39">
        <f t="shared" si="195"/>
        <v>1.4333870967741937</v>
      </c>
      <c r="CF228" s="39">
        <v>8.5599999999999996E-2</v>
      </c>
      <c r="CG228" s="39">
        <f>BK228</f>
        <v>0.10914</v>
      </c>
      <c r="CH228" s="39">
        <f t="shared" si="191"/>
        <v>2.5147736513960419</v>
      </c>
      <c r="CI228" s="39">
        <f t="shared" si="192"/>
        <v>0</v>
      </c>
      <c r="CJ228" s="39">
        <f t="shared" si="151"/>
        <v>0.2576470588235294</v>
      </c>
      <c r="CK228" s="39">
        <f t="shared" si="189"/>
        <v>3.6635944700460832</v>
      </c>
      <c r="CL228" s="39">
        <f t="shared" si="193"/>
        <v>0</v>
      </c>
      <c r="CM228" s="39">
        <v>3.4</v>
      </c>
      <c r="CN228" s="39">
        <f t="shared" si="163"/>
        <v>6.2644969278033793</v>
      </c>
      <c r="CO228" s="39">
        <f t="shared" si="190"/>
        <v>3.6635944700460832</v>
      </c>
      <c r="CP228" s="39">
        <f t="shared" si="196"/>
        <v>7.0243001951005244</v>
      </c>
      <c r="CQ228" s="39">
        <f>1000*BN228/9.254</f>
        <v>3.2118243162116085</v>
      </c>
      <c r="CR228" s="39">
        <v>3.1996780714285715</v>
      </c>
      <c r="CS228" s="39">
        <f t="shared" si="152"/>
        <v>3.2118243162116085</v>
      </c>
      <c r="CT228" s="6"/>
      <c r="CU228" s="39">
        <f t="shared" si="157"/>
        <v>0.77809214520631287</v>
      </c>
    </row>
    <row r="229" spans="1:99">
      <c r="A229" s="59">
        <v>1721</v>
      </c>
      <c r="B229" s="6"/>
      <c r="C229" s="30">
        <v>601.04</v>
      </c>
      <c r="D229" s="30">
        <v>478.67</v>
      </c>
      <c r="E229" s="30">
        <v>326.20999999999998</v>
      </c>
      <c r="F229" s="30">
        <v>953.07</v>
      </c>
      <c r="G229" s="30">
        <v>13.606</v>
      </c>
      <c r="H229" s="30">
        <v>1.42</v>
      </c>
      <c r="I229" s="6"/>
      <c r="J229" s="30">
        <v>52.334000000000003</v>
      </c>
      <c r="K229" s="30">
        <v>0.44940000000000002</v>
      </c>
      <c r="L229" s="30">
        <v>57.13</v>
      </c>
      <c r="M229" s="30">
        <v>153.36000000000001</v>
      </c>
      <c r="N229" s="30">
        <v>356.88</v>
      </c>
      <c r="O229" s="30">
        <v>0.72</v>
      </c>
      <c r="P229" s="6"/>
      <c r="Q229" s="30">
        <v>57.51</v>
      </c>
      <c r="R229" s="30">
        <v>230.04</v>
      </c>
      <c r="S229" s="6"/>
      <c r="T229" s="6"/>
      <c r="U229" s="30">
        <v>26.26</v>
      </c>
      <c r="V229" s="6"/>
      <c r="W229" s="30">
        <v>1.2050000000000001</v>
      </c>
      <c r="X229" s="6"/>
      <c r="Y229" s="30">
        <v>51.607999999999997</v>
      </c>
      <c r="Z229" s="30">
        <v>1.278</v>
      </c>
      <c r="AA229" s="30">
        <v>36.167000000000002</v>
      </c>
      <c r="AB229" s="6"/>
      <c r="AC229" s="30">
        <v>511.2</v>
      </c>
      <c r="AD229" s="6"/>
      <c r="AE229" s="6"/>
      <c r="AF229" s="30">
        <v>38.468000000000004</v>
      </c>
      <c r="AG229" s="30">
        <v>28.754999999999999</v>
      </c>
      <c r="AH229" s="30">
        <v>6.39</v>
      </c>
      <c r="AI229" s="30">
        <v>292.02</v>
      </c>
      <c r="AJ229" s="6"/>
      <c r="AK229" s="6"/>
      <c r="AL229" s="6"/>
      <c r="AM229" s="6"/>
      <c r="AN229" s="6"/>
      <c r="AO229" s="39">
        <f t="shared" si="167"/>
        <v>0.15955666666666668</v>
      </c>
      <c r="AP229" s="39">
        <f t="shared" si="198"/>
        <v>0.31769000000000003</v>
      </c>
      <c r="AQ229" s="39">
        <f t="shared" si="158"/>
        <v>0.20034666666666665</v>
      </c>
      <c r="AR229" s="39">
        <f t="shared" si="168"/>
        <v>0.27211999999999997</v>
      </c>
      <c r="AS229" s="39">
        <f t="shared" si="169"/>
        <v>3.2718894009216588</v>
      </c>
      <c r="AT229" s="39">
        <f t="shared" si="170"/>
        <v>0</v>
      </c>
      <c r="AU229" s="39">
        <f t="shared" si="171"/>
        <v>1.2058525345622122</v>
      </c>
      <c r="AV229" s="39">
        <f t="shared" si="172"/>
        <v>0.25850678733031673</v>
      </c>
      <c r="AW229" s="39">
        <f t="shared" si="173"/>
        <v>356.88</v>
      </c>
      <c r="AX229" s="39">
        <f t="shared" si="174"/>
        <v>1.6589861751152073</v>
      </c>
      <c r="AY229" s="39">
        <f t="shared" si="175"/>
        <v>0</v>
      </c>
      <c r="AZ229" s="39">
        <f t="shared" si="175"/>
        <v>57.51</v>
      </c>
      <c r="BA229" s="39">
        <f t="shared" si="175"/>
        <v>230.04</v>
      </c>
      <c r="BB229" s="39">
        <f t="shared" si="165"/>
        <v>0</v>
      </c>
      <c r="BC229" s="39">
        <f t="shared" si="176"/>
        <v>0</v>
      </c>
      <c r="BD229" s="39">
        <f t="shared" si="177"/>
        <v>60.50691244239632</v>
      </c>
      <c r="BE229" s="39">
        <f t="shared" si="177"/>
        <v>0</v>
      </c>
      <c r="BF229" s="39">
        <f t="shared" si="177"/>
        <v>2.7764976958525347</v>
      </c>
      <c r="BG229" s="39">
        <f t="shared" si="178"/>
        <v>0</v>
      </c>
      <c r="BH229" s="39">
        <f t="shared" si="199"/>
        <v>5.0192972350230409</v>
      </c>
      <c r="BI229" s="39">
        <f t="shared" si="179"/>
        <v>8.5199999999999998E-2</v>
      </c>
      <c r="BJ229" s="39">
        <f t="shared" si="180"/>
        <v>2.4510029818378967</v>
      </c>
      <c r="BK229" s="39">
        <f t="shared" si="181"/>
        <v>0</v>
      </c>
      <c r="BL229" s="39">
        <f t="shared" si="182"/>
        <v>0.1704</v>
      </c>
      <c r="BM229" s="39">
        <f t="shared" si="183"/>
        <v>0</v>
      </c>
      <c r="BN229" s="39">
        <f t="shared" si="183"/>
        <v>0</v>
      </c>
      <c r="BO229" s="39">
        <f t="shared" si="183"/>
        <v>5.93641975308642E-2</v>
      </c>
      <c r="BP229" s="39">
        <f t="shared" si="166"/>
        <v>4.4374999999999998E-2</v>
      </c>
      <c r="BQ229" s="39">
        <f t="shared" si="184"/>
        <v>14.723502304147464</v>
      </c>
      <c r="BR229" s="39">
        <f t="shared" si="185"/>
        <v>0</v>
      </c>
      <c r="BS229" s="39">
        <f t="shared" si="186"/>
        <v>0</v>
      </c>
      <c r="BT229" s="39">
        <f t="shared" si="200"/>
        <v>0</v>
      </c>
      <c r="BU229" s="39">
        <f t="shared" si="200"/>
        <v>0</v>
      </c>
      <c r="BV229" s="40"/>
      <c r="BW229" s="39">
        <v>6.7089999999999996</v>
      </c>
      <c r="BX229" s="39">
        <f t="shared" si="159"/>
        <v>0.20034666666666665</v>
      </c>
      <c r="BY229" s="39">
        <f t="shared" si="153"/>
        <v>0.51704103097333332</v>
      </c>
      <c r="BZ229" s="39"/>
      <c r="CA229" s="39">
        <f t="shared" si="154"/>
        <v>0.51704103097333332</v>
      </c>
      <c r="CB229" s="39">
        <f t="shared" si="162"/>
        <v>0.27211999999999997</v>
      </c>
      <c r="CC229" s="39">
        <f t="shared" si="202"/>
        <v>1.6589861751152073</v>
      </c>
      <c r="CD229" s="39">
        <f t="shared" si="194"/>
        <v>3.2718894009216588</v>
      </c>
      <c r="CE229" s="39">
        <f t="shared" si="195"/>
        <v>1.2058525345622122</v>
      </c>
      <c r="CF229" s="39">
        <f>BI229</f>
        <v>8.5199999999999998E-2</v>
      </c>
      <c r="CG229" s="39">
        <v>0.09</v>
      </c>
      <c r="CH229" s="39">
        <f t="shared" si="191"/>
        <v>2.4510029818378967</v>
      </c>
      <c r="CI229" s="39">
        <f t="shared" si="192"/>
        <v>0</v>
      </c>
      <c r="CJ229" s="39">
        <f t="shared" ref="CJ229:CJ292" si="203">AV229</f>
        <v>0.25850678733031673</v>
      </c>
      <c r="CK229" s="39">
        <f t="shared" si="189"/>
        <v>3.2718894009216588</v>
      </c>
      <c r="CL229" s="39">
        <f t="shared" si="193"/>
        <v>0</v>
      </c>
      <c r="CM229" s="39">
        <v>3.3</v>
      </c>
      <c r="CN229" s="39">
        <f t="shared" si="163"/>
        <v>5.0192972350230409</v>
      </c>
      <c r="CO229" s="39">
        <f t="shared" si="190"/>
        <v>3.2718894009216588</v>
      </c>
      <c r="CP229" s="39">
        <f t="shared" si="196"/>
        <v>7.7086349215509937</v>
      </c>
      <c r="CQ229" s="39">
        <v>3</v>
      </c>
      <c r="CR229" s="39">
        <v>3.0227728928571431</v>
      </c>
      <c r="CS229" s="39">
        <f t="shared" si="152"/>
        <v>3</v>
      </c>
      <c r="CT229" s="6"/>
      <c r="CU229" s="39">
        <f t="shared" si="157"/>
        <v>0.69345177327532803</v>
      </c>
    </row>
    <row r="230" spans="1:99">
      <c r="A230" s="59">
        <v>1722</v>
      </c>
      <c r="B230" s="6"/>
      <c r="C230" s="30">
        <v>495.48</v>
      </c>
      <c r="D230" s="30">
        <v>368.51</v>
      </c>
      <c r="E230" s="30">
        <v>234.51</v>
      </c>
      <c r="F230" s="30">
        <v>976.39</v>
      </c>
      <c r="G230" s="30">
        <v>11.77</v>
      </c>
      <c r="H230" s="30">
        <v>1.3120000000000001</v>
      </c>
      <c r="I230" s="6"/>
      <c r="J230" s="30">
        <v>51.822000000000003</v>
      </c>
      <c r="K230" s="30">
        <v>0.42599999999999999</v>
      </c>
      <c r="L230" s="30">
        <v>56.29</v>
      </c>
      <c r="M230" s="30">
        <v>153.36000000000001</v>
      </c>
      <c r="N230" s="30">
        <v>375.16</v>
      </c>
      <c r="O230" s="30">
        <v>0.73499999999999999</v>
      </c>
      <c r="P230" s="6"/>
      <c r="Q230" s="30">
        <v>39.94</v>
      </c>
      <c r="R230" s="30">
        <v>56.445</v>
      </c>
      <c r="S230" s="6"/>
      <c r="T230" s="6"/>
      <c r="U230" s="30">
        <v>22.75</v>
      </c>
      <c r="V230" s="6"/>
      <c r="W230" s="30">
        <v>0.83</v>
      </c>
      <c r="X230" s="6"/>
      <c r="Y230" s="30">
        <v>45.688000000000002</v>
      </c>
      <c r="Z230" s="30">
        <v>1.278</v>
      </c>
      <c r="AA230" s="30">
        <v>36.167000000000002</v>
      </c>
      <c r="AB230" s="30">
        <v>89.46</v>
      </c>
      <c r="AC230" s="30">
        <v>630.44000000000005</v>
      </c>
      <c r="AD230" s="6"/>
      <c r="AE230" s="6"/>
      <c r="AF230" s="30">
        <v>41.917999999999999</v>
      </c>
      <c r="AG230" s="30">
        <v>28.754999999999999</v>
      </c>
      <c r="AH230" s="30">
        <v>6.39</v>
      </c>
      <c r="AI230" s="30">
        <v>269.39999999999998</v>
      </c>
      <c r="AJ230" s="30">
        <v>5.3250000000000002</v>
      </c>
      <c r="AK230" s="6"/>
      <c r="AL230" s="6"/>
      <c r="AM230" s="30">
        <v>5.1120000000000001</v>
      </c>
      <c r="AN230" s="30"/>
      <c r="AO230" s="39">
        <f t="shared" si="167"/>
        <v>0.12283666666666666</v>
      </c>
      <c r="AP230" s="39">
        <f t="shared" si="198"/>
        <v>0.32546333333333333</v>
      </c>
      <c r="AQ230" s="39">
        <f t="shared" si="158"/>
        <v>0.16516</v>
      </c>
      <c r="AR230" s="39">
        <f t="shared" si="168"/>
        <v>0.2354</v>
      </c>
      <c r="AS230" s="39">
        <f t="shared" si="169"/>
        <v>3.0230414746543781</v>
      </c>
      <c r="AT230" s="39">
        <f t="shared" si="170"/>
        <v>0</v>
      </c>
      <c r="AU230" s="39">
        <f t="shared" si="171"/>
        <v>1.1940552995391707</v>
      </c>
      <c r="AV230" s="39">
        <f t="shared" si="172"/>
        <v>0.25470588235294117</v>
      </c>
      <c r="AW230" s="39">
        <f t="shared" si="173"/>
        <v>375.16</v>
      </c>
      <c r="AX230" s="39">
        <f t="shared" si="174"/>
        <v>1.6935483870967742</v>
      </c>
      <c r="AY230" s="39">
        <f t="shared" si="175"/>
        <v>0</v>
      </c>
      <c r="AZ230" s="39">
        <f t="shared" si="175"/>
        <v>39.94</v>
      </c>
      <c r="BA230" s="39">
        <f t="shared" si="175"/>
        <v>56.445</v>
      </c>
      <c r="BB230" s="39">
        <f t="shared" si="165"/>
        <v>0</v>
      </c>
      <c r="BC230" s="39">
        <f t="shared" si="176"/>
        <v>0</v>
      </c>
      <c r="BD230" s="39">
        <f t="shared" si="177"/>
        <v>52.41935483870968</v>
      </c>
      <c r="BE230" s="39">
        <f t="shared" si="177"/>
        <v>0</v>
      </c>
      <c r="BF230" s="39">
        <f t="shared" si="177"/>
        <v>1.9124423963133639</v>
      </c>
      <c r="BG230" s="39">
        <f t="shared" si="178"/>
        <v>0</v>
      </c>
      <c r="BH230" s="39">
        <f t="shared" si="199"/>
        <v>5.4746543778801842</v>
      </c>
      <c r="BI230" s="39">
        <f t="shared" si="179"/>
        <v>8.5199999999999998E-2</v>
      </c>
      <c r="BJ230" s="39">
        <f t="shared" si="180"/>
        <v>2.4510029818378967</v>
      </c>
      <c r="BK230" s="39">
        <f t="shared" si="181"/>
        <v>8.9459999999999998E-2</v>
      </c>
      <c r="BL230" s="39">
        <f t="shared" si="182"/>
        <v>0.21014666666666668</v>
      </c>
      <c r="BM230" s="39">
        <f t="shared" si="183"/>
        <v>0</v>
      </c>
      <c r="BN230" s="39">
        <f t="shared" si="183"/>
        <v>0</v>
      </c>
      <c r="BO230" s="39">
        <f t="shared" si="183"/>
        <v>6.4688271604938272E-2</v>
      </c>
      <c r="BP230" s="39">
        <f t="shared" si="166"/>
        <v>4.4374999999999998E-2</v>
      </c>
      <c r="BQ230" s="39">
        <f t="shared" si="184"/>
        <v>14.723502304147464</v>
      </c>
      <c r="BR230" s="39">
        <f t="shared" si="185"/>
        <v>12.269585253456222</v>
      </c>
      <c r="BS230" s="39">
        <f t="shared" si="186"/>
        <v>0</v>
      </c>
      <c r="BT230" s="39">
        <f t="shared" si="200"/>
        <v>0</v>
      </c>
      <c r="BU230" s="39">
        <f t="shared" si="200"/>
        <v>17.75</v>
      </c>
      <c r="BV230" s="40"/>
      <c r="BW230" s="39">
        <v>6.7089999999999996</v>
      </c>
      <c r="BX230" s="39">
        <f t="shared" si="159"/>
        <v>0.16516</v>
      </c>
      <c r="BY230" s="39">
        <f t="shared" si="153"/>
        <v>0.47325657267999999</v>
      </c>
      <c r="BZ230" s="39"/>
      <c r="CA230" s="39">
        <f t="shared" si="154"/>
        <v>0.47325657267999999</v>
      </c>
      <c r="CB230" s="39">
        <f t="shared" si="162"/>
        <v>0.2354</v>
      </c>
      <c r="CC230" s="39">
        <f t="shared" si="202"/>
        <v>1.6935483870967742</v>
      </c>
      <c r="CD230" s="39">
        <f t="shared" si="194"/>
        <v>3.0230414746543781</v>
      </c>
      <c r="CE230" s="39">
        <f t="shared" si="195"/>
        <v>1.1940552995391707</v>
      </c>
      <c r="CF230" s="39">
        <f>BI230</f>
        <v>8.5199999999999998E-2</v>
      </c>
      <c r="CG230" s="39">
        <f>BK230</f>
        <v>8.9459999999999998E-2</v>
      </c>
      <c r="CH230" s="39">
        <f t="shared" si="191"/>
        <v>2.4510029818378967</v>
      </c>
      <c r="CI230" s="39">
        <f t="shared" si="192"/>
        <v>0</v>
      </c>
      <c r="CJ230" s="39">
        <f t="shared" si="203"/>
        <v>0.25470588235294117</v>
      </c>
      <c r="CK230" s="39">
        <f t="shared" si="189"/>
        <v>3.0230414746543781</v>
      </c>
      <c r="CL230" s="39">
        <f t="shared" si="193"/>
        <v>17.75</v>
      </c>
      <c r="CM230" s="39">
        <v>3.3</v>
      </c>
      <c r="CN230" s="39">
        <f t="shared" si="163"/>
        <v>5.4746543778801842</v>
      </c>
      <c r="CO230" s="39">
        <f t="shared" si="190"/>
        <v>3.0230414746543781</v>
      </c>
      <c r="CP230" s="39">
        <f t="shared" si="196"/>
        <v>8.3999833274819196</v>
      </c>
      <c r="CQ230" s="39">
        <v>3</v>
      </c>
      <c r="CR230" s="39">
        <v>3.2720737500000001</v>
      </c>
      <c r="CS230" s="39">
        <f t="shared" si="152"/>
        <v>3</v>
      </c>
      <c r="CT230" s="6"/>
      <c r="CU230" s="39">
        <f t="shared" si="157"/>
        <v>0.66660957278730704</v>
      </c>
    </row>
    <row r="231" spans="1:99">
      <c r="A231" s="59">
        <v>1723</v>
      </c>
      <c r="B231" s="6"/>
      <c r="C231" s="30">
        <v>540.76</v>
      </c>
      <c r="D231" s="30">
        <v>386.8</v>
      </c>
      <c r="E231" s="30">
        <v>245.31</v>
      </c>
      <c r="F231" s="30">
        <v>1092.43</v>
      </c>
      <c r="G231" s="30">
        <v>11.128</v>
      </c>
      <c r="H231" s="30">
        <v>1.2150000000000001</v>
      </c>
      <c r="I231" s="6"/>
      <c r="J231" s="30">
        <v>41.088000000000001</v>
      </c>
      <c r="K231" s="6"/>
      <c r="L231" s="30">
        <v>53.99</v>
      </c>
      <c r="M231" s="30">
        <v>128.4</v>
      </c>
      <c r="N231" s="30">
        <v>406.58</v>
      </c>
      <c r="O231" s="30">
        <v>0.69099999999999995</v>
      </c>
      <c r="P231" s="6"/>
      <c r="Q231" s="30">
        <v>31.26</v>
      </c>
      <c r="R231" s="30">
        <v>73.83</v>
      </c>
      <c r="S231" s="6"/>
      <c r="T231" s="6"/>
      <c r="U231" s="30">
        <v>25.68</v>
      </c>
      <c r="V231" s="6"/>
      <c r="W231" s="30">
        <v>0.83799999999999997</v>
      </c>
      <c r="X231" s="30">
        <v>89.88</v>
      </c>
      <c r="Y231" s="30">
        <v>40.959000000000003</v>
      </c>
      <c r="Z231" s="6"/>
      <c r="AA231" s="30">
        <v>35.951999999999998</v>
      </c>
      <c r="AB231" s="6"/>
      <c r="AC231" s="30">
        <v>642</v>
      </c>
      <c r="AD231" s="6"/>
      <c r="AE231" s="6"/>
      <c r="AF231" s="30">
        <v>41.73</v>
      </c>
      <c r="AG231" s="30">
        <v>28.89</v>
      </c>
      <c r="AH231" s="30">
        <v>6.42</v>
      </c>
      <c r="AI231" s="6"/>
      <c r="AJ231" s="30">
        <v>5.35</v>
      </c>
      <c r="AK231" s="6"/>
      <c r="AL231" s="6"/>
      <c r="AM231" s="30">
        <v>4.6719999999999997</v>
      </c>
      <c r="AN231" s="30"/>
      <c r="AO231" s="39">
        <f t="shared" si="167"/>
        <v>0.12893333333333334</v>
      </c>
      <c r="AP231" s="39">
        <f t="shared" si="198"/>
        <v>0.36414333333333337</v>
      </c>
      <c r="AQ231" s="39">
        <f t="shared" si="158"/>
        <v>0.18025333333333332</v>
      </c>
      <c r="AR231" s="39">
        <f t="shared" si="168"/>
        <v>0.22256000000000001</v>
      </c>
      <c r="AS231" s="39">
        <f t="shared" si="169"/>
        <v>2.7995391705069128</v>
      </c>
      <c r="AT231" s="39">
        <f t="shared" si="170"/>
        <v>0</v>
      </c>
      <c r="AU231" s="39">
        <f t="shared" si="171"/>
        <v>0.94672811059907835</v>
      </c>
      <c r="AV231" s="39">
        <f t="shared" si="172"/>
        <v>0.24429864253393666</v>
      </c>
      <c r="AW231" s="39">
        <f t="shared" si="173"/>
        <v>406.58</v>
      </c>
      <c r="AX231" s="39">
        <f t="shared" si="174"/>
        <v>1.5921658986175113</v>
      </c>
      <c r="AY231" s="39">
        <f t="shared" si="175"/>
        <v>0</v>
      </c>
      <c r="AZ231" s="39">
        <f t="shared" si="175"/>
        <v>31.26</v>
      </c>
      <c r="BA231" s="39">
        <f t="shared" si="175"/>
        <v>73.83</v>
      </c>
      <c r="BB231" s="39">
        <f t="shared" si="165"/>
        <v>0</v>
      </c>
      <c r="BC231" s="39">
        <f t="shared" si="176"/>
        <v>0</v>
      </c>
      <c r="BD231" s="39">
        <f t="shared" si="177"/>
        <v>59.170506912442399</v>
      </c>
      <c r="BE231" s="39">
        <f t="shared" si="177"/>
        <v>0</v>
      </c>
      <c r="BF231" s="39">
        <f t="shared" si="177"/>
        <v>1.9308755760368663</v>
      </c>
      <c r="BG231" s="39">
        <f t="shared" si="178"/>
        <v>8.629032258064516</v>
      </c>
      <c r="BH231" s="39">
        <f t="shared" si="199"/>
        <v>5.0523233486943164</v>
      </c>
      <c r="BI231" s="39">
        <f t="shared" si="179"/>
        <v>0</v>
      </c>
      <c r="BJ231" s="39">
        <f t="shared" si="180"/>
        <v>2.4364326375711571</v>
      </c>
      <c r="BK231" s="39">
        <f t="shared" si="181"/>
        <v>0</v>
      </c>
      <c r="BL231" s="39">
        <f t="shared" si="182"/>
        <v>0.214</v>
      </c>
      <c r="BM231" s="39">
        <f t="shared" si="183"/>
        <v>0</v>
      </c>
      <c r="BN231" s="39">
        <f t="shared" si="183"/>
        <v>0</v>
      </c>
      <c r="BO231" s="39">
        <f t="shared" si="183"/>
        <v>6.4398148148148149E-2</v>
      </c>
      <c r="BP231" s="39">
        <f t="shared" si="166"/>
        <v>4.4583333333333336E-2</v>
      </c>
      <c r="BQ231" s="39">
        <f t="shared" si="184"/>
        <v>14.7926267281106</v>
      </c>
      <c r="BR231" s="39">
        <f t="shared" si="185"/>
        <v>12.327188940092165</v>
      </c>
      <c r="BS231" s="39">
        <f t="shared" si="186"/>
        <v>0</v>
      </c>
      <c r="BT231" s="39">
        <f t="shared" si="200"/>
        <v>0</v>
      </c>
      <c r="BU231" s="39">
        <f t="shared" si="200"/>
        <v>16.222222222222221</v>
      </c>
      <c r="BV231" s="40"/>
      <c r="BW231" s="39">
        <v>6.7409999999999997</v>
      </c>
      <c r="BX231" s="39">
        <f t="shared" si="159"/>
        <v>0.18025333333333332</v>
      </c>
      <c r="BY231" s="39">
        <f t="shared" si="153"/>
        <v>0.49295866782666664</v>
      </c>
      <c r="BZ231" s="39"/>
      <c r="CA231" s="39">
        <f t="shared" si="154"/>
        <v>0.49295866782666664</v>
      </c>
      <c r="CB231" s="39">
        <f t="shared" si="162"/>
        <v>0.22256000000000001</v>
      </c>
      <c r="CC231" s="39">
        <f t="shared" si="202"/>
        <v>1.5921658986175113</v>
      </c>
      <c r="CD231" s="39">
        <f t="shared" si="194"/>
        <v>2.7995391705069128</v>
      </c>
      <c r="CE231" s="39">
        <f t="shared" si="195"/>
        <v>0.94672811059907835</v>
      </c>
      <c r="CF231" s="39">
        <v>7.4999999999999997E-2</v>
      </c>
      <c r="CG231" s="39">
        <v>0.09</v>
      </c>
      <c r="CH231" s="39">
        <f t="shared" si="191"/>
        <v>2.4364326375711571</v>
      </c>
      <c r="CI231" s="39">
        <f t="shared" si="192"/>
        <v>8.629032258064516</v>
      </c>
      <c r="CJ231" s="39">
        <f t="shared" si="203"/>
        <v>0.24429864253393666</v>
      </c>
      <c r="CK231" s="39">
        <f t="shared" si="189"/>
        <v>2.7995391705069128</v>
      </c>
      <c r="CL231" s="39">
        <f t="shared" si="193"/>
        <v>16.222222222222221</v>
      </c>
      <c r="CM231" s="39">
        <v>3.3</v>
      </c>
      <c r="CN231" s="39">
        <f t="shared" si="163"/>
        <v>5.0523233486943164</v>
      </c>
      <c r="CO231" s="39">
        <f t="shared" si="190"/>
        <v>2.7995391705069128</v>
      </c>
      <c r="CP231" s="39">
        <f t="shared" si="196"/>
        <v>8.3623098491297441</v>
      </c>
      <c r="CQ231" s="39">
        <v>3</v>
      </c>
      <c r="CR231" s="39">
        <v>2.9085100000000002</v>
      </c>
      <c r="CS231" s="39">
        <f t="shared" si="152"/>
        <v>3</v>
      </c>
      <c r="CT231" s="6"/>
      <c r="CU231" s="39">
        <f t="shared" si="157"/>
        <v>0.65009723603539227</v>
      </c>
    </row>
    <row r="232" spans="1:99">
      <c r="A232" s="59">
        <v>1724</v>
      </c>
      <c r="B232" s="6"/>
      <c r="C232" s="30">
        <v>671.82</v>
      </c>
      <c r="D232" s="30">
        <v>454.87</v>
      </c>
      <c r="E232" s="30">
        <v>359.61</v>
      </c>
      <c r="F232" s="30">
        <v>1065.53</v>
      </c>
      <c r="G232" s="30">
        <v>14.048</v>
      </c>
      <c r="H232" s="30">
        <v>1.3220000000000001</v>
      </c>
      <c r="I232" s="6"/>
      <c r="J232" s="30">
        <v>49.5</v>
      </c>
      <c r="K232" s="30">
        <v>0.42199999999999999</v>
      </c>
      <c r="L232" s="30">
        <v>53.55</v>
      </c>
      <c r="M232" s="30">
        <v>153.31</v>
      </c>
      <c r="N232" s="30">
        <v>347.52</v>
      </c>
      <c r="O232" s="30">
        <v>0.63300000000000001</v>
      </c>
      <c r="P232" s="30">
        <v>151.91999999999999</v>
      </c>
      <c r="Q232" s="30">
        <v>43.04</v>
      </c>
      <c r="R232" s="6"/>
      <c r="S232" s="30">
        <v>645.66</v>
      </c>
      <c r="T232" s="6"/>
      <c r="U232" s="30">
        <v>24.69</v>
      </c>
      <c r="V232" s="6"/>
      <c r="W232" s="30">
        <v>0.82699999999999996</v>
      </c>
      <c r="X232" s="6"/>
      <c r="Y232" s="30">
        <v>38.991999999999997</v>
      </c>
      <c r="Z232" s="30">
        <v>1.0549999999999999</v>
      </c>
      <c r="AA232" s="30">
        <v>33.802</v>
      </c>
      <c r="AB232" s="30">
        <v>94.95</v>
      </c>
      <c r="AC232" s="30">
        <v>674.14</v>
      </c>
      <c r="AD232" s="6"/>
      <c r="AE232" s="6"/>
      <c r="AF232" s="30">
        <v>41.271999999999998</v>
      </c>
      <c r="AG232" s="30">
        <v>25.32</v>
      </c>
      <c r="AH232" s="30">
        <v>6.33</v>
      </c>
      <c r="AI232" s="30">
        <v>235.22</v>
      </c>
      <c r="AJ232" s="30">
        <v>5.2750000000000004</v>
      </c>
      <c r="AK232" s="6"/>
      <c r="AL232" s="6"/>
      <c r="AM232" s="6"/>
      <c r="AN232" s="6"/>
      <c r="AO232" s="39">
        <f t="shared" si="167"/>
        <v>0.15162333333333333</v>
      </c>
      <c r="AP232" s="39">
        <f t="shared" si="198"/>
        <v>0.35517666666666664</v>
      </c>
      <c r="AQ232" s="39">
        <f t="shared" si="158"/>
        <v>0.22394000000000003</v>
      </c>
      <c r="AR232" s="39">
        <f t="shared" si="168"/>
        <v>0.28095999999999999</v>
      </c>
      <c r="AS232" s="39">
        <f t="shared" si="169"/>
        <v>3.0460829493087558</v>
      </c>
      <c r="AT232" s="39">
        <f t="shared" si="170"/>
        <v>0</v>
      </c>
      <c r="AU232" s="39">
        <f t="shared" si="171"/>
        <v>1.1405529953917051</v>
      </c>
      <c r="AV232" s="39">
        <f t="shared" si="172"/>
        <v>0.24230769230769231</v>
      </c>
      <c r="AW232" s="39">
        <f t="shared" si="173"/>
        <v>347.52</v>
      </c>
      <c r="AX232" s="39">
        <f t="shared" si="174"/>
        <v>1.4585253456221199</v>
      </c>
      <c r="AY232" s="39">
        <f t="shared" si="175"/>
        <v>151.91999999999999</v>
      </c>
      <c r="AZ232" s="39">
        <f t="shared" si="175"/>
        <v>43.04</v>
      </c>
      <c r="BA232" s="39">
        <f t="shared" si="175"/>
        <v>0</v>
      </c>
      <c r="BB232" s="39">
        <f t="shared" si="165"/>
        <v>645.66</v>
      </c>
      <c r="BC232" s="39">
        <f t="shared" si="176"/>
        <v>0</v>
      </c>
      <c r="BD232" s="39">
        <f t="shared" si="177"/>
        <v>56.889400921658989</v>
      </c>
      <c r="BE232" s="39">
        <f t="shared" si="177"/>
        <v>0</v>
      </c>
      <c r="BF232" s="39">
        <f t="shared" si="177"/>
        <v>1.9055299539170507</v>
      </c>
      <c r="BG232" s="39">
        <f t="shared" si="178"/>
        <v>0</v>
      </c>
      <c r="BH232" s="39">
        <f t="shared" si="199"/>
        <v>5.5354262672811059</v>
      </c>
      <c r="BI232" s="39">
        <f t="shared" si="179"/>
        <v>7.0333333333333331E-2</v>
      </c>
      <c r="BJ232" s="39">
        <f t="shared" si="180"/>
        <v>2.290729194903768</v>
      </c>
      <c r="BK232" s="39">
        <f t="shared" si="181"/>
        <v>9.4950000000000007E-2</v>
      </c>
      <c r="BL232" s="39">
        <f t="shared" si="182"/>
        <v>0.22471333333333332</v>
      </c>
      <c r="BM232" s="39">
        <f t="shared" si="183"/>
        <v>0</v>
      </c>
      <c r="BN232" s="39">
        <f t="shared" si="183"/>
        <v>0</v>
      </c>
      <c r="BO232" s="39">
        <f t="shared" si="183"/>
        <v>6.369135802469135E-2</v>
      </c>
      <c r="BP232" s="39">
        <f t="shared" si="166"/>
        <v>3.9074074074074074E-2</v>
      </c>
      <c r="BQ232" s="39">
        <f t="shared" si="184"/>
        <v>14.585253456221199</v>
      </c>
      <c r="BR232" s="39">
        <f t="shared" si="185"/>
        <v>12.154377880184333</v>
      </c>
      <c r="BS232" s="39">
        <f t="shared" si="186"/>
        <v>0</v>
      </c>
      <c r="BT232" s="39">
        <f t="shared" si="200"/>
        <v>0</v>
      </c>
      <c r="BU232" s="39">
        <f t="shared" si="200"/>
        <v>0</v>
      </c>
      <c r="BV232" s="40"/>
      <c r="BW232" s="39">
        <v>6.6459999999999999</v>
      </c>
      <c r="BX232" s="39">
        <f t="shared" si="159"/>
        <v>0.22394000000000003</v>
      </c>
      <c r="BY232" s="39">
        <f t="shared" si="153"/>
        <v>0.5445866491200001</v>
      </c>
      <c r="BZ232" s="39"/>
      <c r="CA232" s="39">
        <f t="shared" si="154"/>
        <v>0.5445866491200001</v>
      </c>
      <c r="CB232" s="39">
        <f t="shared" si="162"/>
        <v>0.28095999999999999</v>
      </c>
      <c r="CC232" s="39">
        <f t="shared" si="202"/>
        <v>1.4585253456221199</v>
      </c>
      <c r="CD232" s="39">
        <f t="shared" si="194"/>
        <v>3.0460829493087558</v>
      </c>
      <c r="CE232" s="39">
        <f t="shared" si="195"/>
        <v>1.1405529953917051</v>
      </c>
      <c r="CF232" s="39">
        <f>BI232</f>
        <v>7.0333333333333331E-2</v>
      </c>
      <c r="CG232" s="39">
        <f>BK232</f>
        <v>9.4950000000000007E-2</v>
      </c>
      <c r="CH232" s="39">
        <f t="shared" si="191"/>
        <v>2.290729194903768</v>
      </c>
      <c r="CI232" s="39">
        <f t="shared" si="192"/>
        <v>0</v>
      </c>
      <c r="CJ232" s="39">
        <f t="shared" si="203"/>
        <v>0.24230769230769231</v>
      </c>
      <c r="CK232" s="39">
        <f t="shared" si="189"/>
        <v>3.0460829493087558</v>
      </c>
      <c r="CL232" s="39">
        <f t="shared" si="193"/>
        <v>0</v>
      </c>
      <c r="CM232" s="39">
        <v>3.2</v>
      </c>
      <c r="CN232" s="39">
        <f t="shared" si="163"/>
        <v>5.5354262672811059</v>
      </c>
      <c r="CO232" s="39">
        <f t="shared" si="190"/>
        <v>3.0460829493087558</v>
      </c>
      <c r="CP232" s="39">
        <f t="shared" si="196"/>
        <v>8.270530843356882</v>
      </c>
      <c r="CQ232" s="39">
        <v>3</v>
      </c>
      <c r="CR232" s="39">
        <v>2.4826210357142857</v>
      </c>
      <c r="CS232" s="39">
        <f t="shared" si="152"/>
        <v>3</v>
      </c>
      <c r="CT232" s="6"/>
      <c r="CU232" s="39">
        <f t="shared" si="157"/>
        <v>0.68066236168762939</v>
      </c>
    </row>
    <row r="233" spans="1:99">
      <c r="A233" s="59">
        <v>1725</v>
      </c>
      <c r="B233" s="6"/>
      <c r="C233" s="30">
        <v>815.49</v>
      </c>
      <c r="D233" s="30">
        <v>601.16999999999996</v>
      </c>
      <c r="E233" s="30">
        <v>331.7</v>
      </c>
      <c r="F233" s="30">
        <v>1320.56</v>
      </c>
      <c r="G233" s="30">
        <v>15.157</v>
      </c>
      <c r="H233" s="30">
        <v>1.141</v>
      </c>
      <c r="I233" s="6"/>
      <c r="J233" s="30">
        <v>47.03</v>
      </c>
      <c r="K233" s="6"/>
      <c r="L233" s="30">
        <v>52.91</v>
      </c>
      <c r="M233" s="30">
        <v>204.48</v>
      </c>
      <c r="N233" s="30">
        <v>340.39</v>
      </c>
      <c r="O233" s="30">
        <v>0.63900000000000001</v>
      </c>
      <c r="P233" s="30">
        <v>230.04</v>
      </c>
      <c r="Q233" s="30">
        <v>27.03</v>
      </c>
      <c r="R233" s="6"/>
      <c r="S233" s="6"/>
      <c r="T233" s="6"/>
      <c r="U233" s="30">
        <v>25.18</v>
      </c>
      <c r="V233" s="6"/>
      <c r="W233" s="30">
        <v>1.026</v>
      </c>
      <c r="X233" s="6"/>
      <c r="Y233" s="30">
        <v>42.557000000000002</v>
      </c>
      <c r="Z233" s="6"/>
      <c r="AA233" s="30">
        <v>42.173999999999999</v>
      </c>
      <c r="AB233" s="6"/>
      <c r="AC233" s="6"/>
      <c r="AD233" s="6"/>
      <c r="AE233" s="6"/>
      <c r="AF233" s="30">
        <v>39.362000000000002</v>
      </c>
      <c r="AG233" s="30">
        <v>25.56</v>
      </c>
      <c r="AH233" s="30">
        <v>6.39</v>
      </c>
      <c r="AI233" s="30">
        <v>236.43</v>
      </c>
      <c r="AJ233" s="30">
        <v>5.3250000000000002</v>
      </c>
      <c r="AK233" s="6"/>
      <c r="AL233" s="6"/>
      <c r="AM233" s="6"/>
      <c r="AN233" s="6"/>
      <c r="AO233" s="39">
        <f t="shared" si="167"/>
        <v>0.20038999999999998</v>
      </c>
      <c r="AP233" s="39">
        <f t="shared" si="198"/>
        <v>0.44018666666666667</v>
      </c>
      <c r="AQ233" s="39">
        <f t="shared" si="158"/>
        <v>0.27183000000000002</v>
      </c>
      <c r="AR233" s="39">
        <f t="shared" si="168"/>
        <v>0.30314000000000002</v>
      </c>
      <c r="AS233" s="39">
        <f t="shared" si="169"/>
        <v>2.629032258064516</v>
      </c>
      <c r="AT233" s="39">
        <f t="shared" si="170"/>
        <v>0</v>
      </c>
      <c r="AU233" s="39">
        <f t="shared" si="171"/>
        <v>1.0836405529953919</v>
      </c>
      <c r="AV233" s="39">
        <f t="shared" si="172"/>
        <v>0.23941176470588232</v>
      </c>
      <c r="AW233" s="39">
        <f t="shared" si="173"/>
        <v>340.39</v>
      </c>
      <c r="AX233" s="39">
        <f t="shared" si="174"/>
        <v>1.4723502304147467</v>
      </c>
      <c r="AY233" s="39">
        <f t="shared" si="175"/>
        <v>230.04</v>
      </c>
      <c r="AZ233" s="39">
        <f t="shared" si="175"/>
        <v>27.03</v>
      </c>
      <c r="BA233" s="39">
        <f t="shared" si="175"/>
        <v>0</v>
      </c>
      <c r="BB233" s="39">
        <f t="shared" si="165"/>
        <v>0</v>
      </c>
      <c r="BC233" s="39">
        <f t="shared" si="176"/>
        <v>0</v>
      </c>
      <c r="BD233" s="39">
        <f t="shared" si="177"/>
        <v>58.018433179723502</v>
      </c>
      <c r="BE233" s="39">
        <f t="shared" si="177"/>
        <v>0</v>
      </c>
      <c r="BF233" s="39">
        <f t="shared" si="177"/>
        <v>2.3640552995391704</v>
      </c>
      <c r="BG233" s="39">
        <f t="shared" si="178"/>
        <v>0</v>
      </c>
      <c r="BH233" s="39">
        <f t="shared" si="199"/>
        <v>5.3581029185867894</v>
      </c>
      <c r="BI233" s="39">
        <f t="shared" si="179"/>
        <v>0</v>
      </c>
      <c r="BJ233" s="39">
        <f t="shared" si="180"/>
        <v>2.8580916237462728</v>
      </c>
      <c r="BK233" s="39">
        <f t="shared" si="181"/>
        <v>0</v>
      </c>
      <c r="BL233" s="39">
        <f t="shared" si="182"/>
        <v>0</v>
      </c>
      <c r="BM233" s="39">
        <f t="shared" si="183"/>
        <v>0</v>
      </c>
      <c r="BN233" s="39">
        <f t="shared" si="183"/>
        <v>0</v>
      </c>
      <c r="BO233" s="39">
        <f t="shared" si="183"/>
        <v>6.0743827160493827E-2</v>
      </c>
      <c r="BP233" s="39">
        <f t="shared" si="166"/>
        <v>3.9444444444444442E-2</v>
      </c>
      <c r="BQ233" s="39">
        <f t="shared" si="184"/>
        <v>14.723502304147464</v>
      </c>
      <c r="BR233" s="39">
        <f t="shared" si="185"/>
        <v>12.269585253456222</v>
      </c>
      <c r="BS233" s="39">
        <f t="shared" si="186"/>
        <v>0</v>
      </c>
      <c r="BT233" s="39">
        <f t="shared" si="200"/>
        <v>0</v>
      </c>
      <c r="BU233" s="39">
        <f t="shared" si="200"/>
        <v>0</v>
      </c>
      <c r="BV233" s="40"/>
      <c r="BW233" s="39">
        <v>6.8159999999999998</v>
      </c>
      <c r="BX233" s="39">
        <f t="shared" si="159"/>
        <v>0.27183000000000002</v>
      </c>
      <c r="BY233" s="39">
        <f t="shared" si="153"/>
        <v>0.60906988484000002</v>
      </c>
      <c r="BZ233" s="39"/>
      <c r="CA233" s="39">
        <f t="shared" si="154"/>
        <v>0.60906988484000002</v>
      </c>
      <c r="CB233" s="39">
        <f t="shared" si="162"/>
        <v>0.30314000000000002</v>
      </c>
      <c r="CC233" s="39">
        <f t="shared" si="202"/>
        <v>1.4723502304147467</v>
      </c>
      <c r="CD233" s="39">
        <f t="shared" si="194"/>
        <v>2.629032258064516</v>
      </c>
      <c r="CE233" s="39">
        <f t="shared" si="195"/>
        <v>1.0836405529953919</v>
      </c>
      <c r="CF233" s="39">
        <v>7.8E-2</v>
      </c>
      <c r="CG233" s="39">
        <v>8.7999999999999995E-2</v>
      </c>
      <c r="CH233" s="39">
        <f t="shared" si="191"/>
        <v>2.8580916237462728</v>
      </c>
      <c r="CI233" s="39">
        <f t="shared" si="192"/>
        <v>0</v>
      </c>
      <c r="CJ233" s="39">
        <f t="shared" si="203"/>
        <v>0.23941176470588232</v>
      </c>
      <c r="CK233" s="39">
        <f t="shared" si="189"/>
        <v>2.629032258064516</v>
      </c>
      <c r="CL233" s="39">
        <f t="shared" si="193"/>
        <v>0</v>
      </c>
      <c r="CM233" s="39">
        <v>3.2</v>
      </c>
      <c r="CN233" s="39">
        <f t="shared" si="163"/>
        <v>5.3581029185867894</v>
      </c>
      <c r="CO233" s="39">
        <f t="shared" si="190"/>
        <v>2.629032258064516</v>
      </c>
      <c r="CP233" s="39">
        <f t="shared" si="196"/>
        <v>7.8877843345661383</v>
      </c>
      <c r="CQ233" s="39">
        <v>3</v>
      </c>
      <c r="CR233" s="39">
        <v>2.6695966785714287</v>
      </c>
      <c r="CS233" s="39">
        <f t="shared" ref="CS233:CS296" si="204">CQ233</f>
        <v>3</v>
      </c>
      <c r="CT233" s="6"/>
      <c r="CU233" s="39">
        <f t="shared" si="157"/>
        <v>0.70000696593145906</v>
      </c>
    </row>
    <row r="234" spans="1:99">
      <c r="A234" s="59">
        <v>1726</v>
      </c>
      <c r="B234" s="6"/>
      <c r="C234" s="30">
        <v>810.65</v>
      </c>
      <c r="D234" s="30">
        <v>688.09</v>
      </c>
      <c r="E234" s="30">
        <v>400.04</v>
      </c>
      <c r="F234" s="30">
        <v>1364.03</v>
      </c>
      <c r="G234" s="30">
        <v>14.045</v>
      </c>
      <c r="H234" s="30">
        <v>1.3160000000000001</v>
      </c>
      <c r="I234" s="6"/>
      <c r="J234" s="30">
        <v>49.607999999999997</v>
      </c>
      <c r="K234" s="6"/>
      <c r="L234" s="30">
        <v>52.98</v>
      </c>
      <c r="M234" s="6"/>
      <c r="N234" s="30">
        <v>359.34</v>
      </c>
      <c r="O234" s="30">
        <v>0.63600000000000001</v>
      </c>
      <c r="P234" s="6"/>
      <c r="Q234" s="30">
        <v>32.630000000000003</v>
      </c>
      <c r="R234" s="30">
        <v>127.2</v>
      </c>
      <c r="S234" s="6"/>
      <c r="T234" s="6"/>
      <c r="U234" s="30">
        <v>24.04</v>
      </c>
      <c r="V234" s="6"/>
      <c r="W234" s="6"/>
      <c r="X234" s="6"/>
      <c r="Y234" s="30">
        <v>46.11</v>
      </c>
      <c r="Z234" s="6"/>
      <c r="AA234" s="30">
        <v>43.247999999999998</v>
      </c>
      <c r="AB234" s="6"/>
      <c r="AC234" s="30">
        <v>604.20000000000005</v>
      </c>
      <c r="AD234" s="6"/>
      <c r="AE234" s="6"/>
      <c r="AF234" s="30">
        <v>42.484999999999999</v>
      </c>
      <c r="AG234" s="30">
        <v>25.44</v>
      </c>
      <c r="AH234" s="30">
        <v>6.36</v>
      </c>
      <c r="AI234" s="30">
        <v>210.13</v>
      </c>
      <c r="AJ234" s="30">
        <v>5.3</v>
      </c>
      <c r="AK234" s="6"/>
      <c r="AL234" s="6"/>
      <c r="AM234" s="6"/>
      <c r="AN234" s="6"/>
      <c r="AO234" s="39">
        <f t="shared" si="167"/>
        <v>0.22936333333333334</v>
      </c>
      <c r="AP234" s="39">
        <f t="shared" si="198"/>
        <v>0.45467666666666667</v>
      </c>
      <c r="AQ234" s="39">
        <f t="shared" si="158"/>
        <v>0.27021666666666666</v>
      </c>
      <c r="AR234" s="39">
        <f t="shared" si="168"/>
        <v>0.28089999999999998</v>
      </c>
      <c r="AS234" s="39">
        <f t="shared" si="169"/>
        <v>3.032258064516129</v>
      </c>
      <c r="AT234" s="39">
        <f t="shared" si="170"/>
        <v>0</v>
      </c>
      <c r="AU234" s="39">
        <f t="shared" si="171"/>
        <v>1.1430414746543778</v>
      </c>
      <c r="AV234" s="39">
        <f t="shared" si="172"/>
        <v>0.23972850678733029</v>
      </c>
      <c r="AW234" s="39">
        <f t="shared" si="173"/>
        <v>359.34</v>
      </c>
      <c r="AX234" s="39">
        <f t="shared" si="174"/>
        <v>1.4654377880184333</v>
      </c>
      <c r="AY234" s="39">
        <f t="shared" si="175"/>
        <v>0</v>
      </c>
      <c r="AZ234" s="39">
        <f t="shared" si="175"/>
        <v>32.630000000000003</v>
      </c>
      <c r="BA234" s="39">
        <f t="shared" si="175"/>
        <v>127.2</v>
      </c>
      <c r="BB234" s="39">
        <f t="shared" si="165"/>
        <v>0</v>
      </c>
      <c r="BC234" s="39">
        <f t="shared" si="176"/>
        <v>0</v>
      </c>
      <c r="BD234" s="39">
        <f t="shared" si="177"/>
        <v>55.39170506912442</v>
      </c>
      <c r="BE234" s="39">
        <f t="shared" si="177"/>
        <v>0</v>
      </c>
      <c r="BF234" s="39">
        <f t="shared" si="177"/>
        <v>0</v>
      </c>
      <c r="BG234" s="39">
        <f t="shared" si="178"/>
        <v>0</v>
      </c>
      <c r="BH234" s="39">
        <f t="shared" si="199"/>
        <v>5.5632680491551456</v>
      </c>
      <c r="BI234" s="39">
        <f t="shared" si="179"/>
        <v>0</v>
      </c>
      <c r="BJ234" s="39">
        <f t="shared" si="180"/>
        <v>2.9308755760368661</v>
      </c>
      <c r="BK234" s="39">
        <f t="shared" si="181"/>
        <v>0</v>
      </c>
      <c r="BL234" s="39">
        <f t="shared" si="182"/>
        <v>0.20140000000000002</v>
      </c>
      <c r="BM234" s="39">
        <f t="shared" si="183"/>
        <v>0</v>
      </c>
      <c r="BN234" s="39">
        <f t="shared" si="183"/>
        <v>0</v>
      </c>
      <c r="BO234" s="39">
        <f t="shared" si="183"/>
        <v>6.5563271604938272E-2</v>
      </c>
      <c r="BP234" s="39">
        <f t="shared" si="166"/>
        <v>3.9259259259259265E-2</v>
      </c>
      <c r="BQ234" s="39">
        <f t="shared" si="184"/>
        <v>14.654377880184333</v>
      </c>
      <c r="BR234" s="39">
        <f t="shared" si="185"/>
        <v>12.211981566820276</v>
      </c>
      <c r="BS234" s="39">
        <f t="shared" si="186"/>
        <v>0</v>
      </c>
      <c r="BT234" s="39">
        <f t="shared" si="200"/>
        <v>0</v>
      </c>
      <c r="BU234" s="39">
        <f t="shared" si="200"/>
        <v>0</v>
      </c>
      <c r="BV234" s="40"/>
      <c r="BW234" s="39">
        <v>6.6779999999999999</v>
      </c>
      <c r="BX234" s="39">
        <f t="shared" si="159"/>
        <v>0.27021666666666666</v>
      </c>
      <c r="BY234" s="39">
        <f t="shared" si="153"/>
        <v>0.60309166273333337</v>
      </c>
      <c r="BZ234" s="39"/>
      <c r="CA234" s="39">
        <f t="shared" si="154"/>
        <v>0.60309166273333337</v>
      </c>
      <c r="CB234" s="39">
        <f t="shared" si="162"/>
        <v>0.28089999999999998</v>
      </c>
      <c r="CC234" s="39">
        <f t="shared" si="202"/>
        <v>1.4654377880184333</v>
      </c>
      <c r="CD234" s="39">
        <f t="shared" si="194"/>
        <v>3.032258064516129</v>
      </c>
      <c r="CE234" s="39">
        <f t="shared" si="195"/>
        <v>1.1430414746543778</v>
      </c>
      <c r="CF234" s="39">
        <v>7.8E-2</v>
      </c>
      <c r="CG234" s="39">
        <v>8.7999999999999995E-2</v>
      </c>
      <c r="CH234" s="39">
        <f t="shared" si="191"/>
        <v>2.9308755760368661</v>
      </c>
      <c r="CI234" s="39">
        <f t="shared" si="192"/>
        <v>0</v>
      </c>
      <c r="CJ234" s="39">
        <f t="shared" si="203"/>
        <v>0.23972850678733029</v>
      </c>
      <c r="CK234" s="39">
        <f t="shared" si="189"/>
        <v>3.032258064516129</v>
      </c>
      <c r="CL234" s="39">
        <f t="shared" si="193"/>
        <v>0</v>
      </c>
      <c r="CM234" s="39">
        <v>3.1</v>
      </c>
      <c r="CN234" s="39">
        <f t="shared" si="163"/>
        <v>5.5632680491551456</v>
      </c>
      <c r="CO234" s="39">
        <f t="shared" si="190"/>
        <v>3.032258064516129</v>
      </c>
      <c r="CP234" s="39">
        <f t="shared" si="196"/>
        <v>8.5136049350653522</v>
      </c>
      <c r="CQ234" s="39">
        <v>3</v>
      </c>
      <c r="CR234" s="39">
        <v>2.6</v>
      </c>
      <c r="CS234" s="39">
        <f t="shared" si="204"/>
        <v>3</v>
      </c>
      <c r="CT234" s="6"/>
      <c r="CU234" s="39">
        <f t="shared" si="157"/>
        <v>0.70523539796151191</v>
      </c>
    </row>
    <row r="235" spans="1:99">
      <c r="A235" s="59">
        <v>1727</v>
      </c>
      <c r="B235" s="6"/>
      <c r="C235" s="30">
        <v>907.76</v>
      </c>
      <c r="D235" s="30">
        <v>791.82</v>
      </c>
      <c r="E235" s="30">
        <v>428.22</v>
      </c>
      <c r="F235" s="30">
        <v>1232.25</v>
      </c>
      <c r="G235" s="30">
        <v>25.085999999999999</v>
      </c>
      <c r="H235" s="30">
        <v>1.159</v>
      </c>
      <c r="I235" s="6"/>
      <c r="J235" s="30">
        <v>47.572000000000003</v>
      </c>
      <c r="K235" s="6"/>
      <c r="L235" s="30">
        <v>53.36</v>
      </c>
      <c r="M235" s="30">
        <v>222.15</v>
      </c>
      <c r="N235" s="30">
        <v>351.9</v>
      </c>
      <c r="O235" s="30">
        <v>0.67</v>
      </c>
      <c r="P235" s="6"/>
      <c r="Q235" s="30">
        <v>31.8</v>
      </c>
      <c r="R235" s="30">
        <v>50.88</v>
      </c>
      <c r="S235" s="6"/>
      <c r="T235" s="6"/>
      <c r="U235" s="30">
        <v>18.89</v>
      </c>
      <c r="V235" s="6"/>
      <c r="W235" s="6"/>
      <c r="X235" s="30">
        <v>101.76</v>
      </c>
      <c r="Y235" s="30">
        <v>46.045999999999999</v>
      </c>
      <c r="Z235" s="6"/>
      <c r="AA235" s="30">
        <v>33.517000000000003</v>
      </c>
      <c r="AB235" s="6"/>
      <c r="AC235" s="30">
        <v>634.41</v>
      </c>
      <c r="AD235" s="6"/>
      <c r="AE235" s="6"/>
      <c r="AF235" s="30">
        <v>41.975999999999999</v>
      </c>
      <c r="AG235" s="6"/>
      <c r="AH235" s="30">
        <v>6.36</v>
      </c>
      <c r="AI235" s="30">
        <v>230.23</v>
      </c>
      <c r="AJ235" s="30">
        <v>5.5119999999999996</v>
      </c>
      <c r="AK235" s="6"/>
      <c r="AL235" s="6"/>
      <c r="AM235" s="6"/>
      <c r="AN235" s="6"/>
      <c r="AO235" s="39">
        <f t="shared" si="167"/>
        <v>0.26394000000000001</v>
      </c>
      <c r="AP235" s="39">
        <f t="shared" si="198"/>
        <v>0.41075</v>
      </c>
      <c r="AQ235" s="39">
        <f t="shared" si="158"/>
        <v>0.30258666666666667</v>
      </c>
      <c r="AR235" s="39">
        <f t="shared" si="168"/>
        <v>0.50171999999999994</v>
      </c>
      <c r="AS235" s="39">
        <f t="shared" si="169"/>
        <v>2.6705069124423964</v>
      </c>
      <c r="AT235" s="39">
        <f t="shared" si="170"/>
        <v>0</v>
      </c>
      <c r="AU235" s="39">
        <f t="shared" si="171"/>
        <v>1.0961290322580646</v>
      </c>
      <c r="AV235" s="39">
        <f t="shared" si="172"/>
        <v>0.24144796380090497</v>
      </c>
      <c r="AW235" s="39">
        <f t="shared" si="173"/>
        <v>351.9</v>
      </c>
      <c r="AX235" s="39">
        <f t="shared" si="174"/>
        <v>1.5437788018433181</v>
      </c>
      <c r="AY235" s="39">
        <f t="shared" si="175"/>
        <v>0</v>
      </c>
      <c r="AZ235" s="39">
        <f t="shared" si="175"/>
        <v>31.8</v>
      </c>
      <c r="BA235" s="39">
        <f t="shared" si="175"/>
        <v>50.88</v>
      </c>
      <c r="BB235" s="39">
        <f t="shared" si="165"/>
        <v>0</v>
      </c>
      <c r="BC235" s="39">
        <f t="shared" si="176"/>
        <v>0</v>
      </c>
      <c r="BD235" s="39">
        <f t="shared" si="177"/>
        <v>43.525345622119815</v>
      </c>
      <c r="BE235" s="39">
        <f t="shared" si="177"/>
        <v>0</v>
      </c>
      <c r="BF235" s="39">
        <f t="shared" si="177"/>
        <v>0</v>
      </c>
      <c r="BG235" s="39">
        <f t="shared" si="178"/>
        <v>9.7695852534562206</v>
      </c>
      <c r="BH235" s="39">
        <f t="shared" si="199"/>
        <v>5.4562211981566815</v>
      </c>
      <c r="BI235" s="39">
        <f t="shared" si="179"/>
        <v>0</v>
      </c>
      <c r="BJ235" s="39">
        <f t="shared" si="180"/>
        <v>2.2714150176199515</v>
      </c>
      <c r="BK235" s="39">
        <f t="shared" si="181"/>
        <v>0</v>
      </c>
      <c r="BL235" s="39">
        <f t="shared" si="182"/>
        <v>0.21146999999999999</v>
      </c>
      <c r="BM235" s="39">
        <f t="shared" si="183"/>
        <v>0</v>
      </c>
      <c r="BN235" s="39">
        <f t="shared" si="183"/>
        <v>0</v>
      </c>
      <c r="BO235" s="39">
        <f t="shared" si="183"/>
        <v>6.4777777777777781E-2</v>
      </c>
      <c r="BP235" s="39">
        <f t="shared" si="166"/>
        <v>0</v>
      </c>
      <c r="BQ235" s="39">
        <f t="shared" si="184"/>
        <v>14.654377880184333</v>
      </c>
      <c r="BR235" s="39">
        <f t="shared" si="185"/>
        <v>12.700460829493087</v>
      </c>
      <c r="BS235" s="39">
        <f t="shared" si="186"/>
        <v>0</v>
      </c>
      <c r="BT235" s="39">
        <f t="shared" si="200"/>
        <v>0</v>
      </c>
      <c r="BU235" s="39">
        <f t="shared" si="200"/>
        <v>0</v>
      </c>
      <c r="BV235" s="40"/>
      <c r="BW235" s="39">
        <v>6.6779999999999999</v>
      </c>
      <c r="BX235" s="39">
        <f t="shared" si="159"/>
        <v>0.30258666666666667</v>
      </c>
      <c r="BY235" s="39">
        <f t="shared" ref="BY235:BY298" si="205">1.244348*BX235+(0.011645+0.017128)*BW235+0.074702</f>
        <v>0.64337120749333332</v>
      </c>
      <c r="BZ235" s="39"/>
      <c r="CA235" s="39">
        <f t="shared" ref="CA235:CA298" si="206">BY235</f>
        <v>0.64337120749333332</v>
      </c>
      <c r="CB235" s="39">
        <f t="shared" si="162"/>
        <v>0.50171999999999994</v>
      </c>
      <c r="CC235" s="39">
        <f t="shared" si="202"/>
        <v>1.5437788018433181</v>
      </c>
      <c r="CD235" s="39">
        <f t="shared" si="194"/>
        <v>2.6705069124423964</v>
      </c>
      <c r="CE235" s="39">
        <f t="shared" si="195"/>
        <v>1.0961290322580646</v>
      </c>
      <c r="CF235" s="39">
        <v>7.8E-2</v>
      </c>
      <c r="CG235" s="39">
        <v>8.7999999999999995E-2</v>
      </c>
      <c r="CH235" s="39">
        <f t="shared" si="191"/>
        <v>2.2714150176199515</v>
      </c>
      <c r="CI235" s="39">
        <f t="shared" si="192"/>
        <v>9.7695852534562206</v>
      </c>
      <c r="CJ235" s="39">
        <f t="shared" si="203"/>
        <v>0.24144796380090497</v>
      </c>
      <c r="CK235" s="39">
        <f t="shared" si="189"/>
        <v>2.6705069124423964</v>
      </c>
      <c r="CL235" s="39">
        <f t="shared" si="193"/>
        <v>0</v>
      </c>
      <c r="CM235" s="39">
        <v>3</v>
      </c>
      <c r="CN235" s="39">
        <f t="shared" si="163"/>
        <v>5.4562211981566815</v>
      </c>
      <c r="CO235" s="39">
        <f t="shared" si="190"/>
        <v>2.6705069124423964</v>
      </c>
      <c r="CP235" s="39">
        <f t="shared" si="196"/>
        <v>8.4116059963352541</v>
      </c>
      <c r="CQ235" s="39">
        <v>3</v>
      </c>
      <c r="CR235" s="39">
        <v>2.5761088571428572</v>
      </c>
      <c r="CS235" s="39">
        <f t="shared" si="204"/>
        <v>3</v>
      </c>
      <c r="CT235" s="6"/>
      <c r="CU235" s="39">
        <f t="shared" ref="CU235:CU298" si="207">(182*$CA235+$CB$4*$CB235+$CC$4*$CC235+$CD$4*$CD235+$CE$4*$CE235+$CF$4*$CF235+$CJ$4*$CJ235+$CK$4*$CK235+$CM$4*$CM235+$CN$4*$CN235+$CO$4*$CO235+5*$CS235)/414.8987</f>
        <v>0.74471213333719266</v>
      </c>
    </row>
    <row r="236" spans="1:99">
      <c r="A236" s="59">
        <v>1728</v>
      </c>
      <c r="B236" s="6"/>
      <c r="C236" s="30">
        <v>718.01</v>
      </c>
      <c r="D236" s="30">
        <v>572.86</v>
      </c>
      <c r="E236" s="30">
        <v>358.91</v>
      </c>
      <c r="F236" s="30">
        <v>1147.19</v>
      </c>
      <c r="G236" s="30">
        <v>12.765000000000001</v>
      </c>
      <c r="H236" s="30">
        <v>0.96599999999999997</v>
      </c>
      <c r="I236" s="6"/>
      <c r="J236" s="30">
        <v>44.816000000000003</v>
      </c>
      <c r="K236" s="6"/>
      <c r="L236" s="30">
        <v>53.55</v>
      </c>
      <c r="M236" s="30">
        <v>151.91999999999999</v>
      </c>
      <c r="N236" s="30">
        <v>309.54000000000002</v>
      </c>
      <c r="O236" s="30">
        <v>0.67900000000000005</v>
      </c>
      <c r="P236" s="6"/>
      <c r="Q236" s="30">
        <v>37.92</v>
      </c>
      <c r="R236" s="6"/>
      <c r="S236" s="30">
        <v>595.02</v>
      </c>
      <c r="T236" s="6"/>
      <c r="U236" s="30">
        <v>27.41</v>
      </c>
      <c r="V236" s="6"/>
      <c r="W236" s="6"/>
      <c r="X236" s="6"/>
      <c r="Y236" s="30">
        <v>49.69</v>
      </c>
      <c r="Z236" s="6"/>
      <c r="AA236" s="30">
        <v>29.751000000000001</v>
      </c>
      <c r="AB236" s="6"/>
      <c r="AC236" s="30">
        <v>649.84</v>
      </c>
      <c r="AD236" s="6"/>
      <c r="AE236" s="30">
        <v>16.457999999999998</v>
      </c>
      <c r="AF236" s="30">
        <v>35.848999999999997</v>
      </c>
      <c r="AG236" s="30">
        <v>25.32</v>
      </c>
      <c r="AH236" s="30">
        <v>6.33</v>
      </c>
      <c r="AI236" s="30">
        <v>240.54</v>
      </c>
      <c r="AJ236" s="30">
        <v>5.4859999999999998</v>
      </c>
      <c r="AK236" s="6"/>
      <c r="AL236" s="6"/>
      <c r="AM236" s="30">
        <v>3.798</v>
      </c>
      <c r="AN236" s="30"/>
      <c r="AO236" s="39">
        <f t="shared" si="167"/>
        <v>0.19095333333333334</v>
      </c>
      <c r="AP236" s="39">
        <f t="shared" si="198"/>
        <v>0.38239666666666666</v>
      </c>
      <c r="AQ236" s="39">
        <f t="shared" si="158"/>
        <v>0.23933666666666667</v>
      </c>
      <c r="AR236" s="39">
        <f t="shared" si="168"/>
        <v>0.25530000000000003</v>
      </c>
      <c r="AS236" s="39">
        <f t="shared" si="169"/>
        <v>2.225806451612903</v>
      </c>
      <c r="AT236" s="39">
        <f t="shared" si="170"/>
        <v>0</v>
      </c>
      <c r="AU236" s="39">
        <f t="shared" si="171"/>
        <v>1.0326267281105992</v>
      </c>
      <c r="AV236" s="39">
        <f t="shared" si="172"/>
        <v>0.24230769230769231</v>
      </c>
      <c r="AW236" s="39">
        <f t="shared" si="173"/>
        <v>309.54000000000002</v>
      </c>
      <c r="AX236" s="39">
        <f t="shared" si="174"/>
        <v>1.5645161290322582</v>
      </c>
      <c r="AY236" s="39">
        <f t="shared" si="175"/>
        <v>0</v>
      </c>
      <c r="AZ236" s="39">
        <f t="shared" si="175"/>
        <v>37.92</v>
      </c>
      <c r="BA236" s="39">
        <f t="shared" si="175"/>
        <v>0</v>
      </c>
      <c r="BB236" s="39">
        <f t="shared" si="165"/>
        <v>595.02</v>
      </c>
      <c r="BC236" s="39">
        <f t="shared" si="176"/>
        <v>0</v>
      </c>
      <c r="BD236" s="39">
        <f t="shared" si="177"/>
        <v>63.156682027649772</v>
      </c>
      <c r="BE236" s="39">
        <f t="shared" si="177"/>
        <v>0</v>
      </c>
      <c r="BF236" s="39">
        <f t="shared" si="177"/>
        <v>0</v>
      </c>
      <c r="BG236" s="39">
        <f t="shared" si="178"/>
        <v>0</v>
      </c>
      <c r="BH236" s="39">
        <f t="shared" si="199"/>
        <v>5.1342165898617509</v>
      </c>
      <c r="BI236" s="39">
        <f t="shared" si="179"/>
        <v>0</v>
      </c>
      <c r="BJ236" s="39">
        <f t="shared" si="180"/>
        <v>2.0161968013011657</v>
      </c>
      <c r="BK236" s="39">
        <f t="shared" si="181"/>
        <v>0</v>
      </c>
      <c r="BL236" s="39">
        <f t="shared" si="182"/>
        <v>0.21661333333333335</v>
      </c>
      <c r="BM236" s="39">
        <f t="shared" si="183"/>
        <v>0</v>
      </c>
      <c r="BN236" s="39">
        <f t="shared" si="183"/>
        <v>2.5398148148148145E-2</v>
      </c>
      <c r="BO236" s="39">
        <f t="shared" si="183"/>
        <v>5.5322530864197528E-2</v>
      </c>
      <c r="BP236" s="39">
        <f t="shared" si="166"/>
        <v>3.9074074074074074E-2</v>
      </c>
      <c r="BQ236" s="39">
        <f t="shared" si="184"/>
        <v>14.585253456221199</v>
      </c>
      <c r="BR236" s="39">
        <f t="shared" si="185"/>
        <v>12.640552995391705</v>
      </c>
      <c r="BS236" s="39">
        <f t="shared" si="186"/>
        <v>0</v>
      </c>
      <c r="BT236" s="39">
        <f t="shared" si="200"/>
        <v>0</v>
      </c>
      <c r="BU236" s="39">
        <f t="shared" si="200"/>
        <v>13.187500000000002</v>
      </c>
      <c r="BV236" s="40"/>
      <c r="BW236" s="39">
        <v>6.6459999999999999</v>
      </c>
      <c r="BX236" s="39">
        <f t="shared" si="159"/>
        <v>0.23933666666666667</v>
      </c>
      <c r="BY236" s="39">
        <f t="shared" si="205"/>
        <v>0.56374546049333341</v>
      </c>
      <c r="BZ236" s="39"/>
      <c r="CA236" s="39">
        <f t="shared" si="206"/>
        <v>0.56374546049333341</v>
      </c>
      <c r="CB236" s="39">
        <f t="shared" si="162"/>
        <v>0.25530000000000003</v>
      </c>
      <c r="CC236" s="39">
        <f t="shared" si="202"/>
        <v>1.5645161290322582</v>
      </c>
      <c r="CD236" s="39">
        <f t="shared" si="194"/>
        <v>2.225806451612903</v>
      </c>
      <c r="CE236" s="39">
        <f t="shared" si="195"/>
        <v>1.0326267281105992</v>
      </c>
      <c r="CF236" s="39">
        <v>7.8E-2</v>
      </c>
      <c r="CG236" s="39">
        <v>8.7999999999999995E-2</v>
      </c>
      <c r="CH236" s="39">
        <f t="shared" si="191"/>
        <v>2.0161968013011657</v>
      </c>
      <c r="CI236" s="39">
        <f t="shared" si="192"/>
        <v>0</v>
      </c>
      <c r="CJ236" s="39">
        <f t="shared" si="203"/>
        <v>0.24230769230769231</v>
      </c>
      <c r="CK236" s="39">
        <f t="shared" si="189"/>
        <v>2.225806451612903</v>
      </c>
      <c r="CL236" s="39">
        <f t="shared" si="193"/>
        <v>13.187500000000002</v>
      </c>
      <c r="CM236" s="39">
        <v>3</v>
      </c>
      <c r="CN236" s="39">
        <f t="shared" si="163"/>
        <v>5.1342165898617509</v>
      </c>
      <c r="CO236" s="39">
        <f t="shared" si="190"/>
        <v>2.225806451612903</v>
      </c>
      <c r="CP236" s="39">
        <f t="shared" si="196"/>
        <v>7.1838113055703836</v>
      </c>
      <c r="CQ236" s="39">
        <f>1000*BN236/9.254</f>
        <v>2.7445589094605736</v>
      </c>
      <c r="CR236" s="39">
        <v>2.5553337857142857</v>
      </c>
      <c r="CS236" s="39">
        <f t="shared" si="204"/>
        <v>2.7445589094605736</v>
      </c>
      <c r="CT236" s="6"/>
      <c r="CU236" s="39">
        <f t="shared" si="207"/>
        <v>0.66353665829398378</v>
      </c>
    </row>
    <row r="237" spans="1:99">
      <c r="A237" s="59">
        <v>1729</v>
      </c>
      <c r="B237" s="6"/>
      <c r="C237" s="30">
        <v>604.20000000000005</v>
      </c>
      <c r="D237" s="30">
        <v>472.48</v>
      </c>
      <c r="E237" s="30">
        <v>391.71</v>
      </c>
      <c r="F237" s="30">
        <v>1107.6600000000001</v>
      </c>
      <c r="G237" s="30">
        <v>11.698</v>
      </c>
      <c r="H237" s="30">
        <v>1.155</v>
      </c>
      <c r="I237" s="6"/>
      <c r="J237" s="30">
        <v>45.918999999999997</v>
      </c>
      <c r="K237" s="30">
        <v>0.42399999999999999</v>
      </c>
      <c r="L237" s="30">
        <v>53.3</v>
      </c>
      <c r="M237" s="30">
        <v>181.26</v>
      </c>
      <c r="N237" s="30">
        <v>368.88</v>
      </c>
      <c r="O237" s="30">
        <v>0.7</v>
      </c>
      <c r="P237" s="6"/>
      <c r="Q237" s="30">
        <v>44.52</v>
      </c>
      <c r="R237" s="6"/>
      <c r="S237" s="6"/>
      <c r="T237" s="6"/>
      <c r="U237" s="30">
        <v>24.17</v>
      </c>
      <c r="V237" s="6"/>
      <c r="W237" s="30">
        <v>1.1020000000000001</v>
      </c>
      <c r="X237" s="30">
        <v>111.74</v>
      </c>
      <c r="Y237" s="30">
        <v>48.145000000000003</v>
      </c>
      <c r="Z237" s="30">
        <v>1.272</v>
      </c>
      <c r="AA237" s="30">
        <v>30.846</v>
      </c>
      <c r="AB237" s="6"/>
      <c r="AC237" s="30">
        <v>661.44</v>
      </c>
      <c r="AD237" s="6"/>
      <c r="AE237" s="30">
        <v>19.079999999999998</v>
      </c>
      <c r="AF237" s="30">
        <v>46.3</v>
      </c>
      <c r="AG237" s="30">
        <v>28.62</v>
      </c>
      <c r="AH237" s="30">
        <v>6.36</v>
      </c>
      <c r="AI237" s="30">
        <v>248.04</v>
      </c>
      <c r="AJ237" s="30">
        <v>5.5119999999999996</v>
      </c>
      <c r="AK237" s="6"/>
      <c r="AL237" s="30">
        <v>1.272</v>
      </c>
      <c r="AM237" s="30">
        <v>4.91</v>
      </c>
      <c r="AN237" s="30"/>
      <c r="AO237" s="39">
        <f t="shared" si="167"/>
        <v>0.15749333333333335</v>
      </c>
      <c r="AP237" s="39">
        <f t="shared" si="198"/>
        <v>0.36922000000000005</v>
      </c>
      <c r="AQ237" s="39">
        <f t="shared" si="158"/>
        <v>0.20140000000000002</v>
      </c>
      <c r="AR237" s="39">
        <f t="shared" si="168"/>
        <v>0.23396</v>
      </c>
      <c r="AS237" s="39">
        <f t="shared" si="169"/>
        <v>2.6612903225806455</v>
      </c>
      <c r="AT237" s="39">
        <f t="shared" si="170"/>
        <v>0</v>
      </c>
      <c r="AU237" s="39">
        <f t="shared" si="171"/>
        <v>1.0580414746543778</v>
      </c>
      <c r="AV237" s="39">
        <f t="shared" si="172"/>
        <v>0.24117647058823527</v>
      </c>
      <c r="AW237" s="39">
        <f t="shared" si="173"/>
        <v>368.88</v>
      </c>
      <c r="AX237" s="39">
        <f t="shared" si="174"/>
        <v>1.6129032258064515</v>
      </c>
      <c r="AY237" s="39">
        <f t="shared" si="175"/>
        <v>0</v>
      </c>
      <c r="AZ237" s="39">
        <f t="shared" si="175"/>
        <v>44.52</v>
      </c>
      <c r="BA237" s="39">
        <f t="shared" si="175"/>
        <v>0</v>
      </c>
      <c r="BB237" s="39">
        <f t="shared" si="165"/>
        <v>0</v>
      </c>
      <c r="BC237" s="39">
        <f t="shared" si="176"/>
        <v>0</v>
      </c>
      <c r="BD237" s="39">
        <f t="shared" si="177"/>
        <v>55.691244239631338</v>
      </c>
      <c r="BE237" s="39">
        <f t="shared" si="177"/>
        <v>0</v>
      </c>
      <c r="BF237" s="39">
        <f t="shared" si="177"/>
        <v>2.5391705069124426</v>
      </c>
      <c r="BG237" s="39">
        <f t="shared" si="178"/>
        <v>10.727726574500767</v>
      </c>
      <c r="BH237" s="39">
        <f t="shared" si="199"/>
        <v>5.5164170506912447</v>
      </c>
      <c r="BI237" s="39">
        <f t="shared" si="179"/>
        <v>8.48E-2</v>
      </c>
      <c r="BJ237" s="39">
        <f t="shared" si="180"/>
        <v>2.0904039034968824</v>
      </c>
      <c r="BK237" s="39">
        <f t="shared" si="181"/>
        <v>0</v>
      </c>
      <c r="BL237" s="39">
        <f t="shared" si="182"/>
        <v>0.22048000000000001</v>
      </c>
      <c r="BM237" s="39">
        <f t="shared" si="183"/>
        <v>0</v>
      </c>
      <c r="BN237" s="39">
        <f t="shared" si="183"/>
        <v>2.9444444444444443E-2</v>
      </c>
      <c r="BO237" s="39">
        <f t="shared" si="183"/>
        <v>7.1450617283950607E-2</v>
      </c>
      <c r="BP237" s="39">
        <f t="shared" si="166"/>
        <v>4.4166666666666667E-2</v>
      </c>
      <c r="BQ237" s="39">
        <f t="shared" si="184"/>
        <v>14.654377880184333</v>
      </c>
      <c r="BR237" s="39">
        <f t="shared" si="185"/>
        <v>12.700460829493087</v>
      </c>
      <c r="BS237" s="39">
        <f t="shared" si="186"/>
        <v>0</v>
      </c>
      <c r="BT237" s="39">
        <f t="shared" si="200"/>
        <v>4.416666666666667</v>
      </c>
      <c r="BU237" s="39">
        <f t="shared" si="200"/>
        <v>17.048611111111114</v>
      </c>
      <c r="BV237" s="40"/>
      <c r="BW237" s="39">
        <v>6.5720000000000001</v>
      </c>
      <c r="BX237" s="39">
        <f t="shared" si="159"/>
        <v>0.20140000000000002</v>
      </c>
      <c r="BY237" s="39">
        <f t="shared" si="205"/>
        <v>0.51440984320000005</v>
      </c>
      <c r="BZ237" s="39"/>
      <c r="CA237" s="39">
        <f t="shared" si="206"/>
        <v>0.51440984320000005</v>
      </c>
      <c r="CB237" s="39">
        <f t="shared" si="162"/>
        <v>0.23396</v>
      </c>
      <c r="CC237" s="39">
        <f t="shared" si="202"/>
        <v>1.6129032258064515</v>
      </c>
      <c r="CD237" s="39">
        <f t="shared" si="194"/>
        <v>2.6612903225806455</v>
      </c>
      <c r="CE237" s="39">
        <f t="shared" si="195"/>
        <v>1.0580414746543778</v>
      </c>
      <c r="CF237" s="39">
        <f t="shared" ref="CF237:CF243" si="208">BI237</f>
        <v>8.48E-2</v>
      </c>
      <c r="CG237" s="39">
        <v>8.7999999999999995E-2</v>
      </c>
      <c r="CH237" s="39">
        <f t="shared" si="191"/>
        <v>2.0904039034968824</v>
      </c>
      <c r="CI237" s="39">
        <f t="shared" si="192"/>
        <v>10.727726574500767</v>
      </c>
      <c r="CJ237" s="39">
        <f t="shared" si="203"/>
        <v>0.24117647058823527</v>
      </c>
      <c r="CK237" s="39">
        <f t="shared" si="189"/>
        <v>2.6612903225806455</v>
      </c>
      <c r="CL237" s="39">
        <f t="shared" si="193"/>
        <v>17.048611111111114</v>
      </c>
      <c r="CM237" s="39">
        <f t="shared" ref="CM237:CM243" si="209">BT237</f>
        <v>4.416666666666667</v>
      </c>
      <c r="CN237" s="39">
        <f t="shared" si="163"/>
        <v>5.5164170506912447</v>
      </c>
      <c r="CO237" s="39">
        <f t="shared" si="190"/>
        <v>2.6612903225806455</v>
      </c>
      <c r="CP237" s="39">
        <f t="shared" si="196"/>
        <v>9.2780959984353473</v>
      </c>
      <c r="CQ237" s="39">
        <f>1000*BN237/9.254</f>
        <v>3.1818072665273873</v>
      </c>
      <c r="CR237" s="39">
        <v>2.8461847857142857</v>
      </c>
      <c r="CS237" s="39">
        <f t="shared" si="204"/>
        <v>3.1818072665273873</v>
      </c>
      <c r="CT237" s="6"/>
      <c r="CU237" s="39">
        <f t="shared" si="207"/>
        <v>0.67858010160368198</v>
      </c>
    </row>
    <row r="238" spans="1:99">
      <c r="A238" s="59">
        <v>1730</v>
      </c>
      <c r="B238" s="6"/>
      <c r="C238" s="30">
        <v>464.31</v>
      </c>
      <c r="D238" s="30">
        <v>391.48</v>
      </c>
      <c r="E238" s="30">
        <v>307.69</v>
      </c>
      <c r="F238" s="30">
        <v>972.53</v>
      </c>
      <c r="G238" s="30">
        <v>11.445</v>
      </c>
      <c r="H238" s="30">
        <v>1.226</v>
      </c>
      <c r="I238" s="6"/>
      <c r="J238" s="30">
        <v>48.51</v>
      </c>
      <c r="K238" s="30">
        <v>0.52500000000000002</v>
      </c>
      <c r="L238" s="30">
        <v>53.55</v>
      </c>
      <c r="M238" s="30">
        <v>160.65</v>
      </c>
      <c r="N238" s="30">
        <v>287.27999999999997</v>
      </c>
      <c r="O238" s="30">
        <v>0.66600000000000004</v>
      </c>
      <c r="P238" s="6"/>
      <c r="Q238" s="30">
        <v>39.94</v>
      </c>
      <c r="R238" s="6"/>
      <c r="S238" s="30">
        <v>548.1</v>
      </c>
      <c r="T238" s="6"/>
      <c r="U238" s="30">
        <v>22.68</v>
      </c>
      <c r="V238" s="6"/>
      <c r="W238" s="30">
        <v>1.26</v>
      </c>
      <c r="X238" s="30">
        <v>100.8</v>
      </c>
      <c r="Y238" s="30">
        <v>47.691000000000003</v>
      </c>
      <c r="Z238" s="30">
        <v>1.26</v>
      </c>
      <c r="AA238" s="30">
        <v>30.24</v>
      </c>
      <c r="AB238" s="6"/>
      <c r="AC238" s="6"/>
      <c r="AD238" s="6"/>
      <c r="AE238" s="6"/>
      <c r="AF238" s="30">
        <v>49.14</v>
      </c>
      <c r="AG238" s="30">
        <v>25.2</v>
      </c>
      <c r="AH238" s="30">
        <v>6.3</v>
      </c>
      <c r="AI238" s="30">
        <v>207.9</v>
      </c>
      <c r="AJ238" s="30">
        <v>5.46</v>
      </c>
      <c r="AK238" s="6"/>
      <c r="AL238" s="30">
        <v>1.3120000000000001</v>
      </c>
      <c r="AM238" s="30">
        <v>4.83</v>
      </c>
      <c r="AN238" s="30"/>
      <c r="AO238" s="39">
        <f t="shared" si="167"/>
        <v>0.13049333333333335</v>
      </c>
      <c r="AP238" s="39">
        <f t="shared" si="198"/>
        <v>0.32417666666666667</v>
      </c>
      <c r="AQ238" s="39">
        <f t="shared" si="158"/>
        <v>0.15476999999999999</v>
      </c>
      <c r="AR238" s="39">
        <f t="shared" si="168"/>
        <v>0.22889999999999999</v>
      </c>
      <c r="AS238" s="39">
        <f t="shared" si="169"/>
        <v>2.8248847926267282</v>
      </c>
      <c r="AT238" s="39">
        <f t="shared" si="170"/>
        <v>0</v>
      </c>
      <c r="AU238" s="39">
        <f t="shared" si="171"/>
        <v>1.1177419354838709</v>
      </c>
      <c r="AV238" s="39">
        <f t="shared" si="172"/>
        <v>0.24230769230769231</v>
      </c>
      <c r="AW238" s="39">
        <f t="shared" si="173"/>
        <v>287.27999999999997</v>
      </c>
      <c r="AX238" s="39">
        <f t="shared" si="174"/>
        <v>1.5345622119815669</v>
      </c>
      <c r="AY238" s="39">
        <f t="shared" si="175"/>
        <v>0</v>
      </c>
      <c r="AZ238" s="39">
        <f t="shared" si="175"/>
        <v>39.94</v>
      </c>
      <c r="BA238" s="39">
        <f t="shared" si="175"/>
        <v>0</v>
      </c>
      <c r="BB238" s="39">
        <f t="shared" si="165"/>
        <v>548.1</v>
      </c>
      <c r="BC238" s="39">
        <f t="shared" si="176"/>
        <v>0</v>
      </c>
      <c r="BD238" s="39">
        <f t="shared" si="177"/>
        <v>52.258064516129032</v>
      </c>
      <c r="BE238" s="39">
        <f t="shared" si="177"/>
        <v>0</v>
      </c>
      <c r="BF238" s="39">
        <f t="shared" si="177"/>
        <v>2.903225806451613</v>
      </c>
      <c r="BG238" s="39">
        <f t="shared" si="178"/>
        <v>9.6774193548387082</v>
      </c>
      <c r="BH238" s="39">
        <f t="shared" si="199"/>
        <v>4.9062019969278037</v>
      </c>
      <c r="BI238" s="39">
        <f t="shared" si="179"/>
        <v>8.4000000000000005E-2</v>
      </c>
      <c r="BJ238" s="39">
        <f t="shared" si="180"/>
        <v>2.0493358633776091</v>
      </c>
      <c r="BK238" s="39">
        <f t="shared" si="181"/>
        <v>0</v>
      </c>
      <c r="BL238" s="39">
        <f t="shared" si="182"/>
        <v>0</v>
      </c>
      <c r="BM238" s="39">
        <f t="shared" si="183"/>
        <v>0</v>
      </c>
      <c r="BN238" s="39">
        <f t="shared" si="183"/>
        <v>0</v>
      </c>
      <c r="BO238" s="39">
        <f t="shared" si="183"/>
        <v>7.5833333333333336E-2</v>
      </c>
      <c r="BP238" s="39">
        <f t="shared" si="166"/>
        <v>3.888888888888889E-2</v>
      </c>
      <c r="BQ238" s="39">
        <f t="shared" si="184"/>
        <v>14.516129032258064</v>
      </c>
      <c r="BR238" s="39">
        <f t="shared" si="185"/>
        <v>12.580645161290322</v>
      </c>
      <c r="BS238" s="39">
        <f t="shared" si="186"/>
        <v>0</v>
      </c>
      <c r="BT238" s="39">
        <f t="shared" si="200"/>
        <v>4.5555555555555562</v>
      </c>
      <c r="BU238" s="39">
        <f t="shared" si="200"/>
        <v>16.770833333333336</v>
      </c>
      <c r="BV238" s="40"/>
      <c r="BW238" s="39">
        <v>6.6150000000000002</v>
      </c>
      <c r="BX238" s="39">
        <f t="shared" si="159"/>
        <v>0.15476999999999999</v>
      </c>
      <c r="BY238" s="39">
        <f t="shared" si="205"/>
        <v>0.45762313496000001</v>
      </c>
      <c r="BZ238" s="39"/>
      <c r="CA238" s="39">
        <f t="shared" si="206"/>
        <v>0.45762313496000001</v>
      </c>
      <c r="CB238" s="39">
        <f t="shared" si="162"/>
        <v>0.22889999999999999</v>
      </c>
      <c r="CC238" s="39">
        <f t="shared" si="202"/>
        <v>1.5345622119815669</v>
      </c>
      <c r="CD238" s="39">
        <f t="shared" si="194"/>
        <v>2.8248847926267282</v>
      </c>
      <c r="CE238" s="39">
        <f t="shared" si="195"/>
        <v>1.1177419354838709</v>
      </c>
      <c r="CF238" s="39">
        <f t="shared" si="208"/>
        <v>8.4000000000000005E-2</v>
      </c>
      <c r="CG238" s="39">
        <v>8.7999999999999995E-2</v>
      </c>
      <c r="CH238" s="39">
        <f t="shared" si="191"/>
        <v>2.0493358633776091</v>
      </c>
      <c r="CI238" s="39">
        <f t="shared" si="192"/>
        <v>9.6774193548387082</v>
      </c>
      <c r="CJ238" s="39">
        <f t="shared" si="203"/>
        <v>0.24230769230769231</v>
      </c>
      <c r="CK238" s="39">
        <f t="shared" si="189"/>
        <v>2.8248847926267282</v>
      </c>
      <c r="CL238" s="39">
        <f t="shared" si="193"/>
        <v>16.770833333333336</v>
      </c>
      <c r="CM238" s="39">
        <f t="shared" si="209"/>
        <v>4.5555555555555562</v>
      </c>
      <c r="CN238" s="39">
        <f t="shared" si="163"/>
        <v>4.9062019969278037</v>
      </c>
      <c r="CO238" s="39">
        <f t="shared" si="190"/>
        <v>2.8248847926267282</v>
      </c>
      <c r="CP238" s="39">
        <f t="shared" si="196"/>
        <v>9.8472059905639977</v>
      </c>
      <c r="CQ238" s="39">
        <v>3.4</v>
      </c>
      <c r="CR238" s="39">
        <v>2.8357972500000002</v>
      </c>
      <c r="CS238" s="39">
        <f t="shared" si="204"/>
        <v>3.4</v>
      </c>
      <c r="CT238" s="6"/>
      <c r="CU238" s="39">
        <f t="shared" si="207"/>
        <v>0.65385066511865397</v>
      </c>
    </row>
    <row r="239" spans="1:99">
      <c r="A239" s="59">
        <v>1731</v>
      </c>
      <c r="B239" s="6"/>
      <c r="C239" s="30">
        <v>590.01</v>
      </c>
      <c r="D239" s="30">
        <v>397.75</v>
      </c>
      <c r="E239" s="30">
        <v>287.52</v>
      </c>
      <c r="F239" s="30">
        <v>991.74</v>
      </c>
      <c r="G239" s="30">
        <v>10.53</v>
      </c>
      <c r="H239" s="30">
        <v>1.1499999999999999</v>
      </c>
      <c r="I239" s="6"/>
      <c r="J239" s="30">
        <v>49.555</v>
      </c>
      <c r="K239" s="6"/>
      <c r="L239" s="30">
        <v>52.29</v>
      </c>
      <c r="M239" s="30">
        <v>169.72</v>
      </c>
      <c r="N239" s="30">
        <v>313.60000000000002</v>
      </c>
      <c r="O239" s="30">
        <v>0.621</v>
      </c>
      <c r="P239" s="30">
        <v>251.5</v>
      </c>
      <c r="Q239" s="30">
        <v>45.51</v>
      </c>
      <c r="R239" s="30">
        <v>149.04</v>
      </c>
      <c r="S239" s="6"/>
      <c r="T239" s="6"/>
      <c r="U239" s="30">
        <v>19.75</v>
      </c>
      <c r="V239" s="6"/>
      <c r="W239" s="30">
        <v>0.90200000000000002</v>
      </c>
      <c r="X239" s="6"/>
      <c r="Y239" s="30">
        <v>39.868000000000002</v>
      </c>
      <c r="Z239" s="30">
        <v>1.242</v>
      </c>
      <c r="AA239" s="30">
        <v>27.945</v>
      </c>
      <c r="AB239" s="6"/>
      <c r="AC239" s="30">
        <v>666.52</v>
      </c>
      <c r="AD239" s="6"/>
      <c r="AE239" s="30">
        <v>21.734999999999999</v>
      </c>
      <c r="AF239" s="30">
        <v>53.405999999999999</v>
      </c>
      <c r="AG239" s="30">
        <v>24.84</v>
      </c>
      <c r="AH239" s="30">
        <v>6.21</v>
      </c>
      <c r="AI239" s="6"/>
      <c r="AJ239" s="6"/>
      <c r="AK239" s="6"/>
      <c r="AL239" s="30">
        <v>1.242</v>
      </c>
      <c r="AM239" s="30">
        <v>4.657</v>
      </c>
      <c r="AN239" s="30"/>
      <c r="AO239" s="39">
        <f t="shared" si="167"/>
        <v>0.13258333333333333</v>
      </c>
      <c r="AP239" s="39">
        <f t="shared" si="198"/>
        <v>0.33057999999999998</v>
      </c>
      <c r="AQ239" s="39">
        <f t="shared" si="158"/>
        <v>0.19666999999999998</v>
      </c>
      <c r="AR239" s="39">
        <f t="shared" si="168"/>
        <v>0.21059999999999998</v>
      </c>
      <c r="AS239" s="39">
        <f t="shared" si="169"/>
        <v>2.649769585253456</v>
      </c>
      <c r="AT239" s="39">
        <f t="shared" si="170"/>
        <v>0</v>
      </c>
      <c r="AU239" s="39">
        <f t="shared" si="171"/>
        <v>1.1418202764976959</v>
      </c>
      <c r="AV239" s="39">
        <f t="shared" si="172"/>
        <v>0.23660633484162896</v>
      </c>
      <c r="AW239" s="39">
        <f t="shared" si="173"/>
        <v>313.60000000000002</v>
      </c>
      <c r="AX239" s="39">
        <f t="shared" si="174"/>
        <v>1.4308755760368663</v>
      </c>
      <c r="AY239" s="39">
        <f t="shared" si="175"/>
        <v>251.5</v>
      </c>
      <c r="AZ239" s="39">
        <f t="shared" si="175"/>
        <v>45.51</v>
      </c>
      <c r="BA239" s="39">
        <f t="shared" si="175"/>
        <v>149.04</v>
      </c>
      <c r="BB239" s="39">
        <f t="shared" si="165"/>
        <v>0</v>
      </c>
      <c r="BC239" s="39">
        <f t="shared" si="176"/>
        <v>0</v>
      </c>
      <c r="BD239" s="39">
        <f t="shared" si="177"/>
        <v>45.506912442396313</v>
      </c>
      <c r="BE239" s="39">
        <f t="shared" si="177"/>
        <v>0</v>
      </c>
      <c r="BF239" s="39">
        <f t="shared" si="177"/>
        <v>2.0783410138248848</v>
      </c>
      <c r="BG239" s="39">
        <f t="shared" si="178"/>
        <v>0</v>
      </c>
      <c r="BH239" s="39">
        <f t="shared" si="199"/>
        <v>4.9546850998463894</v>
      </c>
      <c r="BI239" s="39">
        <f t="shared" si="179"/>
        <v>8.2799999999999999E-2</v>
      </c>
      <c r="BJ239" s="39">
        <f t="shared" si="180"/>
        <v>1.8938059094605584</v>
      </c>
      <c r="BK239" s="39">
        <f t="shared" si="181"/>
        <v>0</v>
      </c>
      <c r="BL239" s="39">
        <f t="shared" si="182"/>
        <v>0.22217333333333333</v>
      </c>
      <c r="BM239" s="39">
        <f t="shared" si="183"/>
        <v>0</v>
      </c>
      <c r="BN239" s="39">
        <f t="shared" si="183"/>
        <v>3.3541666666666664E-2</v>
      </c>
      <c r="BO239" s="39">
        <f t="shared" si="183"/>
        <v>8.2416666666666666E-2</v>
      </c>
      <c r="BP239" s="39">
        <f t="shared" si="166"/>
        <v>3.833333333333333E-2</v>
      </c>
      <c r="BQ239" s="39">
        <f t="shared" si="184"/>
        <v>14.308755760368664</v>
      </c>
      <c r="BR239" s="39">
        <f t="shared" si="185"/>
        <v>0</v>
      </c>
      <c r="BS239" s="39">
        <f t="shared" si="186"/>
        <v>0</v>
      </c>
      <c r="BT239" s="39">
        <f t="shared" si="200"/>
        <v>4.3125</v>
      </c>
      <c r="BU239" s="39">
        <f t="shared" si="200"/>
        <v>16.170138888888889</v>
      </c>
      <c r="BV239" s="40"/>
      <c r="BW239" s="39">
        <v>6.52</v>
      </c>
      <c r="BX239" s="39">
        <f t="shared" si="159"/>
        <v>0.19666999999999998</v>
      </c>
      <c r="BY239" s="39">
        <f t="shared" si="205"/>
        <v>0.50702788115999997</v>
      </c>
      <c r="BZ239" s="39"/>
      <c r="CA239" s="39">
        <f t="shared" si="206"/>
        <v>0.50702788115999997</v>
      </c>
      <c r="CB239" s="39">
        <f t="shared" si="162"/>
        <v>0.21059999999999998</v>
      </c>
      <c r="CC239" s="39">
        <f t="shared" si="202"/>
        <v>1.4308755760368663</v>
      </c>
      <c r="CD239" s="39">
        <f t="shared" si="194"/>
        <v>2.649769585253456</v>
      </c>
      <c r="CE239" s="39">
        <f t="shared" si="195"/>
        <v>1.1418202764976959</v>
      </c>
      <c r="CF239" s="39">
        <f t="shared" si="208"/>
        <v>8.2799999999999999E-2</v>
      </c>
      <c r="CG239" s="39">
        <v>8.7999999999999995E-2</v>
      </c>
      <c r="CH239" s="39">
        <f t="shared" si="191"/>
        <v>1.8938059094605584</v>
      </c>
      <c r="CI239" s="39">
        <f t="shared" si="192"/>
        <v>0</v>
      </c>
      <c r="CJ239" s="39">
        <f t="shared" si="203"/>
        <v>0.23660633484162896</v>
      </c>
      <c r="CK239" s="39">
        <f t="shared" si="189"/>
        <v>2.649769585253456</v>
      </c>
      <c r="CL239" s="39">
        <f t="shared" si="193"/>
        <v>16.170138888888889</v>
      </c>
      <c r="CM239" s="39">
        <f t="shared" si="209"/>
        <v>4.3125</v>
      </c>
      <c r="CN239" s="39">
        <f t="shared" si="163"/>
        <v>4.9546850998463894</v>
      </c>
      <c r="CO239" s="39">
        <f t="shared" si="190"/>
        <v>2.649769585253456</v>
      </c>
      <c r="CP239" s="39">
        <f t="shared" si="196"/>
        <v>10.702073323810762</v>
      </c>
      <c r="CQ239" s="39">
        <f>1000*BN239/9.254</f>
        <v>3.6245587493696418</v>
      </c>
      <c r="CR239" s="39">
        <v>2.6367659999999997</v>
      </c>
      <c r="CS239" s="39">
        <f t="shared" si="204"/>
        <v>3.6245587493696418</v>
      </c>
      <c r="CT239" s="6"/>
      <c r="CU239" s="39">
        <f t="shared" si="207"/>
        <v>0.66007325744845136</v>
      </c>
    </row>
    <row r="240" spans="1:99">
      <c r="A240" s="59">
        <v>1732</v>
      </c>
      <c r="B240" s="6"/>
      <c r="C240" s="30">
        <v>570.65</v>
      </c>
      <c r="D240" s="30">
        <v>409.37</v>
      </c>
      <c r="E240" s="30">
        <v>281.52</v>
      </c>
      <c r="F240" s="30">
        <v>969.84</v>
      </c>
      <c r="G240" s="30">
        <v>12.468999999999999</v>
      </c>
      <c r="H240" s="30">
        <v>1.3120000000000001</v>
      </c>
      <c r="I240" s="6"/>
      <c r="J240" s="30">
        <v>51.726999999999997</v>
      </c>
      <c r="K240" s="6"/>
      <c r="L240" s="30">
        <v>53.17</v>
      </c>
      <c r="M240" s="30">
        <v>188.1</v>
      </c>
      <c r="N240" s="30">
        <v>299.07</v>
      </c>
      <c r="O240" s="30">
        <v>0.627</v>
      </c>
      <c r="P240" s="30">
        <v>250.8</v>
      </c>
      <c r="Q240" s="30">
        <v>45.96</v>
      </c>
      <c r="R240" s="6"/>
      <c r="S240" s="30">
        <v>689.7</v>
      </c>
      <c r="T240" s="6"/>
      <c r="U240" s="30">
        <v>22.57</v>
      </c>
      <c r="V240" s="6"/>
      <c r="W240" s="30">
        <v>0.996</v>
      </c>
      <c r="X240" s="6"/>
      <c r="Y240" s="30">
        <v>38.372</v>
      </c>
      <c r="Z240" s="30">
        <v>1.254</v>
      </c>
      <c r="AA240" s="6"/>
      <c r="AB240" s="6"/>
      <c r="AC240" s="30">
        <v>652.08000000000004</v>
      </c>
      <c r="AD240" s="6"/>
      <c r="AE240" s="30">
        <v>25.08</v>
      </c>
      <c r="AF240" s="30">
        <v>53.670999999999999</v>
      </c>
      <c r="AG240" s="6"/>
      <c r="AH240" s="30">
        <v>6.27</v>
      </c>
      <c r="AI240" s="30">
        <v>231.24</v>
      </c>
      <c r="AJ240" s="6"/>
      <c r="AK240" s="6"/>
      <c r="AL240" s="30">
        <v>1.149</v>
      </c>
      <c r="AM240" s="30">
        <v>4.859</v>
      </c>
      <c r="AN240" s="30"/>
      <c r="AO240" s="39">
        <f t="shared" si="167"/>
        <v>0.13645666666666667</v>
      </c>
      <c r="AP240" s="39">
        <f t="shared" si="198"/>
        <v>0.32328000000000001</v>
      </c>
      <c r="AQ240" s="39">
        <f t="shared" si="158"/>
        <v>0.19021666666666667</v>
      </c>
      <c r="AR240" s="39">
        <f t="shared" si="168"/>
        <v>0.24937999999999999</v>
      </c>
      <c r="AS240" s="39">
        <f t="shared" si="169"/>
        <v>3.0230414746543781</v>
      </c>
      <c r="AT240" s="39">
        <f t="shared" si="170"/>
        <v>0</v>
      </c>
      <c r="AU240" s="39">
        <f t="shared" si="171"/>
        <v>1.1918663594470045</v>
      </c>
      <c r="AV240" s="39">
        <f t="shared" si="172"/>
        <v>0.24058823529411766</v>
      </c>
      <c r="AW240" s="39">
        <f t="shared" si="173"/>
        <v>299.07</v>
      </c>
      <c r="AX240" s="39">
        <f t="shared" si="174"/>
        <v>1.4447004608294931</v>
      </c>
      <c r="AY240" s="39">
        <f t="shared" si="175"/>
        <v>250.8</v>
      </c>
      <c r="AZ240" s="39">
        <f t="shared" si="175"/>
        <v>45.96</v>
      </c>
      <c r="BA240" s="39">
        <f t="shared" si="175"/>
        <v>0</v>
      </c>
      <c r="BB240" s="39">
        <f t="shared" si="165"/>
        <v>689.7</v>
      </c>
      <c r="BC240" s="39">
        <f t="shared" si="176"/>
        <v>0</v>
      </c>
      <c r="BD240" s="39">
        <f t="shared" si="177"/>
        <v>52.004608294930875</v>
      </c>
      <c r="BE240" s="39">
        <f t="shared" si="177"/>
        <v>0</v>
      </c>
      <c r="BF240" s="39">
        <f t="shared" si="177"/>
        <v>2.2949308755760369</v>
      </c>
      <c r="BG240" s="39">
        <f t="shared" si="178"/>
        <v>0</v>
      </c>
      <c r="BH240" s="39">
        <f t="shared" si="199"/>
        <v>4.3863287250384024</v>
      </c>
      <c r="BI240" s="39">
        <f t="shared" si="179"/>
        <v>8.3599999999999994E-2</v>
      </c>
      <c r="BJ240" s="39">
        <f t="shared" si="180"/>
        <v>0</v>
      </c>
      <c r="BK240" s="39">
        <f t="shared" si="181"/>
        <v>0</v>
      </c>
      <c r="BL240" s="39">
        <f t="shared" si="182"/>
        <v>0.21736000000000003</v>
      </c>
      <c r="BM240" s="39">
        <f t="shared" si="183"/>
        <v>0</v>
      </c>
      <c r="BN240" s="39">
        <f t="shared" si="183"/>
        <v>3.8703703703703699E-2</v>
      </c>
      <c r="BO240" s="39">
        <f t="shared" si="183"/>
        <v>8.2825617283950617E-2</v>
      </c>
      <c r="BP240" s="39">
        <f t="shared" si="166"/>
        <v>0</v>
      </c>
      <c r="BQ240" s="39">
        <f t="shared" si="184"/>
        <v>14.447004608294931</v>
      </c>
      <c r="BR240" s="39">
        <f t="shared" si="185"/>
        <v>0</v>
      </c>
      <c r="BS240" s="39">
        <f t="shared" si="186"/>
        <v>0</v>
      </c>
      <c r="BT240" s="39">
        <f t="shared" si="200"/>
        <v>3.9895833333333339</v>
      </c>
      <c r="BU240" s="39">
        <f t="shared" si="200"/>
        <v>16.871527777777779</v>
      </c>
      <c r="BV240" s="40"/>
      <c r="BW240" s="39">
        <v>6.5830000000000002</v>
      </c>
      <c r="BX240" s="39">
        <f t="shared" si="159"/>
        <v>0.19021666666666667</v>
      </c>
      <c r="BY240" s="39">
        <f t="shared" si="205"/>
        <v>0.50081038773333342</v>
      </c>
      <c r="BZ240" s="39"/>
      <c r="CA240" s="39">
        <f t="shared" si="206"/>
        <v>0.50081038773333342</v>
      </c>
      <c r="CB240" s="39">
        <f t="shared" si="162"/>
        <v>0.24937999999999999</v>
      </c>
      <c r="CC240" s="39">
        <f t="shared" si="202"/>
        <v>1.4447004608294931</v>
      </c>
      <c r="CD240" s="39">
        <f t="shared" si="194"/>
        <v>3.0230414746543781</v>
      </c>
      <c r="CE240" s="39">
        <f t="shared" si="195"/>
        <v>1.1918663594470045</v>
      </c>
      <c r="CF240" s="39">
        <f t="shared" si="208"/>
        <v>8.3599999999999994E-2</v>
      </c>
      <c r="CG240" s="39">
        <v>8.7999999999999995E-2</v>
      </c>
      <c r="CH240" s="39">
        <f t="shared" si="191"/>
        <v>0</v>
      </c>
      <c r="CI240" s="39">
        <f t="shared" si="192"/>
        <v>0</v>
      </c>
      <c r="CJ240" s="39">
        <f t="shared" si="203"/>
        <v>0.24058823529411766</v>
      </c>
      <c r="CK240" s="39">
        <f t="shared" si="189"/>
        <v>3.0230414746543781</v>
      </c>
      <c r="CL240" s="39">
        <f t="shared" si="193"/>
        <v>16.871527777777779</v>
      </c>
      <c r="CM240" s="39">
        <f t="shared" si="209"/>
        <v>3.9895833333333339</v>
      </c>
      <c r="CN240" s="39">
        <f t="shared" si="163"/>
        <v>4.3863287250384024</v>
      </c>
      <c r="CO240" s="39">
        <f t="shared" si="190"/>
        <v>3.0230414746543781</v>
      </c>
      <c r="CP240" s="39">
        <f t="shared" si="196"/>
        <v>10.755176897019949</v>
      </c>
      <c r="CQ240" s="39">
        <f>1000*BN240/9.254</f>
        <v>4.1823755893347414</v>
      </c>
      <c r="CR240" s="39">
        <v>2.6367659999999997</v>
      </c>
      <c r="CS240" s="39">
        <f t="shared" si="204"/>
        <v>4.1823755893347414</v>
      </c>
      <c r="CT240" s="6"/>
      <c r="CU240" s="39">
        <f t="shared" si="207"/>
        <v>0.67417253193739346</v>
      </c>
    </row>
    <row r="241" spans="1:99">
      <c r="A241" s="59">
        <v>1733</v>
      </c>
      <c r="B241" s="6"/>
      <c r="C241" s="30">
        <v>518.42999999999995</v>
      </c>
      <c r="D241" s="30">
        <v>389.02</v>
      </c>
      <c r="E241" s="30">
        <v>272.79000000000002</v>
      </c>
      <c r="F241" s="30">
        <v>952.87</v>
      </c>
      <c r="G241" s="30">
        <v>11.587999999999999</v>
      </c>
      <c r="H241" s="30">
        <v>1.272</v>
      </c>
      <c r="I241" s="6"/>
      <c r="J241" s="30">
        <v>49.14</v>
      </c>
      <c r="K241" s="30">
        <v>0.42</v>
      </c>
      <c r="L241" s="30">
        <v>52.48</v>
      </c>
      <c r="M241" s="30">
        <v>163.80000000000001</v>
      </c>
      <c r="N241" s="30">
        <v>279.52999999999997</v>
      </c>
      <c r="O241" s="30">
        <v>0.63400000000000001</v>
      </c>
      <c r="P241" s="30">
        <v>252</v>
      </c>
      <c r="Q241" s="30">
        <v>69.3</v>
      </c>
      <c r="R241" s="6"/>
      <c r="S241" s="6"/>
      <c r="T241" s="6"/>
      <c r="U241" s="30">
        <v>23.69</v>
      </c>
      <c r="V241" s="6"/>
      <c r="W241" s="30">
        <v>0.92100000000000004</v>
      </c>
      <c r="X241" s="6"/>
      <c r="Y241" s="30">
        <v>37.926000000000002</v>
      </c>
      <c r="Z241" s="30">
        <v>1.26</v>
      </c>
      <c r="AA241" s="30">
        <v>28.35</v>
      </c>
      <c r="AB241" s="6"/>
      <c r="AC241" s="30">
        <v>705.6</v>
      </c>
      <c r="AD241" s="6"/>
      <c r="AE241" s="30">
        <v>25.2</v>
      </c>
      <c r="AF241" s="30">
        <v>48.573</v>
      </c>
      <c r="AG241" s="6"/>
      <c r="AH241" s="30">
        <v>6.3</v>
      </c>
      <c r="AI241" s="6"/>
      <c r="AJ241" s="6"/>
      <c r="AK241" s="6"/>
      <c r="AL241" s="30">
        <v>1.155</v>
      </c>
      <c r="AM241" s="30">
        <v>4.6719999999999997</v>
      </c>
      <c r="AN241" s="30"/>
      <c r="AO241" s="39">
        <f t="shared" si="167"/>
        <v>0.12967333333333333</v>
      </c>
      <c r="AP241" s="39">
        <f t="shared" si="198"/>
        <v>0.31762333333333331</v>
      </c>
      <c r="AQ241" s="39">
        <f t="shared" si="158"/>
        <v>0.17280999999999999</v>
      </c>
      <c r="AR241" s="39">
        <f t="shared" si="168"/>
        <v>0.23175999999999999</v>
      </c>
      <c r="AS241" s="39">
        <f t="shared" si="169"/>
        <v>2.9308755760368665</v>
      </c>
      <c r="AT241" s="39">
        <f t="shared" si="170"/>
        <v>0</v>
      </c>
      <c r="AU241" s="39">
        <f t="shared" si="171"/>
        <v>1.1322580645161291</v>
      </c>
      <c r="AV241" s="39">
        <f t="shared" si="172"/>
        <v>0.23746606334841627</v>
      </c>
      <c r="AW241" s="39">
        <f t="shared" si="173"/>
        <v>279.52999999999997</v>
      </c>
      <c r="AX241" s="39">
        <f t="shared" si="174"/>
        <v>1.4608294930875576</v>
      </c>
      <c r="AY241" s="39">
        <f t="shared" si="175"/>
        <v>252</v>
      </c>
      <c r="AZ241" s="39">
        <f t="shared" si="175"/>
        <v>69.3</v>
      </c>
      <c r="BA241" s="39">
        <f t="shared" si="175"/>
        <v>0</v>
      </c>
      <c r="BB241" s="39">
        <f t="shared" si="165"/>
        <v>0</v>
      </c>
      <c r="BC241" s="39">
        <f t="shared" si="176"/>
        <v>0</v>
      </c>
      <c r="BD241" s="39">
        <f t="shared" si="177"/>
        <v>54.585253456221203</v>
      </c>
      <c r="BE241" s="39">
        <f t="shared" si="177"/>
        <v>0</v>
      </c>
      <c r="BF241" s="39">
        <f t="shared" si="177"/>
        <v>2.1221198156682028</v>
      </c>
      <c r="BG241" s="39">
        <f t="shared" si="178"/>
        <v>0</v>
      </c>
      <c r="BH241" s="39">
        <f t="shared" si="199"/>
        <v>3.9323156682027651</v>
      </c>
      <c r="BI241" s="39">
        <f t="shared" si="179"/>
        <v>8.4000000000000005E-2</v>
      </c>
      <c r="BJ241" s="39">
        <f t="shared" si="180"/>
        <v>1.9212523719165087</v>
      </c>
      <c r="BK241" s="39">
        <f t="shared" si="181"/>
        <v>0</v>
      </c>
      <c r="BL241" s="39">
        <f t="shared" si="182"/>
        <v>0.23520000000000002</v>
      </c>
      <c r="BM241" s="39">
        <f t="shared" si="183"/>
        <v>0</v>
      </c>
      <c r="BN241" s="39">
        <f t="shared" si="183"/>
        <v>3.888888888888889E-2</v>
      </c>
      <c r="BO241" s="39">
        <f t="shared" si="183"/>
        <v>7.4958333333333335E-2</v>
      </c>
      <c r="BP241" s="39">
        <f t="shared" si="166"/>
        <v>0</v>
      </c>
      <c r="BQ241" s="39">
        <f t="shared" si="184"/>
        <v>14.516129032258064</v>
      </c>
      <c r="BR241" s="39">
        <f t="shared" si="185"/>
        <v>0</v>
      </c>
      <c r="BS241" s="39">
        <f t="shared" si="186"/>
        <v>0</v>
      </c>
      <c r="BT241" s="39">
        <f t="shared" si="200"/>
        <v>4.010416666666667</v>
      </c>
      <c r="BU241" s="39">
        <f t="shared" si="200"/>
        <v>16.222222222222221</v>
      </c>
      <c r="BV241" s="40"/>
      <c r="BW241" s="39">
        <v>6.6150000000000002</v>
      </c>
      <c r="BX241" s="39">
        <f t="shared" si="159"/>
        <v>0.17280999999999999</v>
      </c>
      <c r="BY241" s="39">
        <f t="shared" si="205"/>
        <v>0.48007117288000001</v>
      </c>
      <c r="BZ241" s="39"/>
      <c r="CA241" s="39">
        <f t="shared" si="206"/>
        <v>0.48007117288000001</v>
      </c>
      <c r="CB241" s="39">
        <f t="shared" si="162"/>
        <v>0.23175999999999999</v>
      </c>
      <c r="CC241" s="39">
        <f t="shared" si="202"/>
        <v>1.4608294930875576</v>
      </c>
      <c r="CD241" s="39">
        <f t="shared" si="194"/>
        <v>2.9308755760368665</v>
      </c>
      <c r="CE241" s="39">
        <f t="shared" si="195"/>
        <v>1.1322580645161291</v>
      </c>
      <c r="CF241" s="39">
        <f t="shared" si="208"/>
        <v>8.4000000000000005E-2</v>
      </c>
      <c r="CG241" s="39">
        <v>8.7999999999999995E-2</v>
      </c>
      <c r="CH241" s="39">
        <f t="shared" si="191"/>
        <v>1.9212523719165087</v>
      </c>
      <c r="CI241" s="39">
        <f t="shared" si="192"/>
        <v>0</v>
      </c>
      <c r="CJ241" s="39">
        <f t="shared" si="203"/>
        <v>0.23746606334841627</v>
      </c>
      <c r="CK241" s="39">
        <f t="shared" si="189"/>
        <v>2.9308755760368665</v>
      </c>
      <c r="CL241" s="39">
        <f t="shared" si="193"/>
        <v>16.222222222222221</v>
      </c>
      <c r="CM241" s="39">
        <f t="shared" si="209"/>
        <v>4.010416666666667</v>
      </c>
      <c r="CN241" s="39">
        <f t="shared" si="163"/>
        <v>3.9323156682027651</v>
      </c>
      <c r="CO241" s="39">
        <f t="shared" si="190"/>
        <v>2.9308755760368665</v>
      </c>
      <c r="CP241" s="39">
        <f t="shared" si="196"/>
        <v>9.7335843829805651</v>
      </c>
      <c r="CQ241" s="39">
        <f>1000*BN241/9.254</f>
        <v>4.2023869557908897</v>
      </c>
      <c r="CR241" s="39">
        <v>2.5216690714285717</v>
      </c>
      <c r="CS241" s="39">
        <f t="shared" si="204"/>
        <v>4.2023869557908897</v>
      </c>
      <c r="CT241" s="6"/>
      <c r="CU241" s="39">
        <f t="shared" si="207"/>
        <v>0.65714775821117422</v>
      </c>
    </row>
    <row r="242" spans="1:99">
      <c r="A242" s="59">
        <v>1734</v>
      </c>
      <c r="B242" s="6"/>
      <c r="C242" s="30">
        <v>696.04</v>
      </c>
      <c r="D242" s="30">
        <v>501.74</v>
      </c>
      <c r="E242" s="30">
        <v>390.44</v>
      </c>
      <c r="F242" s="30">
        <v>1135.1300000000001</v>
      </c>
      <c r="G242" s="30">
        <v>13.199</v>
      </c>
      <c r="H242" s="30">
        <v>1.2869999999999999</v>
      </c>
      <c r="I242" s="6"/>
      <c r="J242" s="30">
        <v>46.872999999999998</v>
      </c>
      <c r="K242" s="30">
        <v>0.49180000000000001</v>
      </c>
      <c r="L242" s="30">
        <v>53.42</v>
      </c>
      <c r="M242" s="30">
        <v>313.74</v>
      </c>
      <c r="N242" s="30">
        <v>377.59</v>
      </c>
      <c r="O242" s="30">
        <v>0.68300000000000005</v>
      </c>
      <c r="P242" s="30">
        <v>231.06</v>
      </c>
      <c r="Q242" s="30">
        <v>80.52</v>
      </c>
      <c r="R242" s="6"/>
      <c r="S242" s="30">
        <v>695.66</v>
      </c>
      <c r="T242" s="6"/>
      <c r="U242" s="30">
        <v>21.94</v>
      </c>
      <c r="V242" s="6"/>
      <c r="W242" s="30">
        <v>1.17</v>
      </c>
      <c r="X242" s="6"/>
      <c r="Y242" s="30">
        <v>47.253999999999998</v>
      </c>
      <c r="Z242" s="30">
        <v>2.12</v>
      </c>
      <c r="AA242" s="30">
        <v>35.997999999999998</v>
      </c>
      <c r="AB242" s="30">
        <v>81.725999999999999</v>
      </c>
      <c r="AC242" s="30">
        <v>699.6</v>
      </c>
      <c r="AD242" s="6"/>
      <c r="AE242" s="30">
        <v>27.792999999999999</v>
      </c>
      <c r="AF242" s="30">
        <v>54.250999999999998</v>
      </c>
      <c r="AG242" s="6"/>
      <c r="AH242" s="30">
        <v>6.36</v>
      </c>
      <c r="AI242" s="30">
        <v>255.42</v>
      </c>
      <c r="AJ242" s="6"/>
      <c r="AK242" s="6"/>
      <c r="AL242" s="30">
        <v>1.1659999999999999</v>
      </c>
      <c r="AM242" s="30">
        <v>4.7699999999999996</v>
      </c>
      <c r="AN242" s="30"/>
      <c r="AO242" s="39">
        <f t="shared" si="167"/>
        <v>0.16724666666666668</v>
      </c>
      <c r="AP242" s="39">
        <f t="shared" si="198"/>
        <v>0.37837666666666669</v>
      </c>
      <c r="AQ242" s="39">
        <f t="shared" si="158"/>
        <v>0.23201333333333332</v>
      </c>
      <c r="AR242" s="39">
        <f t="shared" si="168"/>
        <v>0.26397999999999999</v>
      </c>
      <c r="AS242" s="39">
        <f t="shared" si="169"/>
        <v>2.9654377880184328</v>
      </c>
      <c r="AT242" s="39">
        <f t="shared" si="170"/>
        <v>0</v>
      </c>
      <c r="AU242" s="39">
        <f t="shared" si="171"/>
        <v>1.0800230414746543</v>
      </c>
      <c r="AV242" s="39">
        <f t="shared" si="172"/>
        <v>0.24171945701357467</v>
      </c>
      <c r="AW242" s="39">
        <f t="shared" si="173"/>
        <v>377.59</v>
      </c>
      <c r="AX242" s="39">
        <f t="shared" si="174"/>
        <v>1.5737327188940093</v>
      </c>
      <c r="AY242" s="39">
        <f t="shared" si="175"/>
        <v>231.06</v>
      </c>
      <c r="AZ242" s="39">
        <f t="shared" si="175"/>
        <v>80.52</v>
      </c>
      <c r="BA242" s="39">
        <f t="shared" si="175"/>
        <v>0</v>
      </c>
      <c r="BB242" s="39">
        <f t="shared" si="165"/>
        <v>695.66</v>
      </c>
      <c r="BC242" s="39">
        <f t="shared" si="176"/>
        <v>0</v>
      </c>
      <c r="BD242" s="39">
        <f t="shared" si="177"/>
        <v>50.552995391705075</v>
      </c>
      <c r="BE242" s="39">
        <f t="shared" si="177"/>
        <v>0</v>
      </c>
      <c r="BF242" s="39">
        <f t="shared" si="177"/>
        <v>2.6958525345622117</v>
      </c>
      <c r="BG242" s="39">
        <f t="shared" si="178"/>
        <v>0</v>
      </c>
      <c r="BH242" s="39">
        <f t="shared" si="199"/>
        <v>3.7434715821812592</v>
      </c>
      <c r="BI242" s="39">
        <f t="shared" si="179"/>
        <v>0.14133333333333334</v>
      </c>
      <c r="BJ242" s="39">
        <f t="shared" si="180"/>
        <v>2.4395500135538084</v>
      </c>
      <c r="BK242" s="39">
        <f t="shared" si="181"/>
        <v>8.1725999999999993E-2</v>
      </c>
      <c r="BL242" s="39">
        <f t="shared" si="182"/>
        <v>0.23320000000000002</v>
      </c>
      <c r="BM242" s="39">
        <f t="shared" si="183"/>
        <v>0</v>
      </c>
      <c r="BN242" s="39">
        <f t="shared" si="183"/>
        <v>4.2890432098765433E-2</v>
      </c>
      <c r="BO242" s="39">
        <f t="shared" si="183"/>
        <v>8.3720679012345672E-2</v>
      </c>
      <c r="BP242" s="39">
        <f t="shared" si="166"/>
        <v>0</v>
      </c>
      <c r="BQ242" s="39">
        <f t="shared" si="184"/>
        <v>14.654377880184333</v>
      </c>
      <c r="BR242" s="39">
        <f t="shared" si="185"/>
        <v>0</v>
      </c>
      <c r="BS242" s="39">
        <f t="shared" si="186"/>
        <v>0</v>
      </c>
      <c r="BT242" s="39">
        <f t="shared" si="200"/>
        <v>4.0486111111111107</v>
      </c>
      <c r="BU242" s="39">
        <f t="shared" si="200"/>
        <v>16.5625</v>
      </c>
      <c r="BV242" s="40"/>
      <c r="BW242" s="39">
        <v>6.6779999999999999</v>
      </c>
      <c r="BX242" s="39">
        <f t="shared" si="159"/>
        <v>0.23201333333333332</v>
      </c>
      <c r="BY242" s="39">
        <f t="shared" si="205"/>
        <v>0.55555342130666663</v>
      </c>
      <c r="BZ242" s="39"/>
      <c r="CA242" s="39">
        <f t="shared" si="206"/>
        <v>0.55555342130666663</v>
      </c>
      <c r="CB242" s="39">
        <f t="shared" si="162"/>
        <v>0.26397999999999999</v>
      </c>
      <c r="CC242" s="39">
        <f t="shared" si="202"/>
        <v>1.5737327188940093</v>
      </c>
      <c r="CD242" s="39">
        <f t="shared" si="194"/>
        <v>2.9654377880184328</v>
      </c>
      <c r="CE242" s="39">
        <f t="shared" si="195"/>
        <v>1.0800230414746543</v>
      </c>
      <c r="CF242" s="39">
        <f t="shared" si="208"/>
        <v>0.14133333333333334</v>
      </c>
      <c r="CG242" s="39">
        <f>BK242</f>
        <v>8.1725999999999993E-2</v>
      </c>
      <c r="CH242" s="39">
        <f t="shared" si="191"/>
        <v>2.4395500135538084</v>
      </c>
      <c r="CI242" s="39">
        <f t="shared" si="192"/>
        <v>0</v>
      </c>
      <c r="CJ242" s="39">
        <f t="shared" si="203"/>
        <v>0.24171945701357467</v>
      </c>
      <c r="CK242" s="39">
        <f t="shared" si="189"/>
        <v>2.9654377880184328</v>
      </c>
      <c r="CL242" s="39">
        <f t="shared" si="193"/>
        <v>16.5625</v>
      </c>
      <c r="CM242" s="39">
        <f t="shared" si="209"/>
        <v>4.0486111111111107</v>
      </c>
      <c r="CN242" s="39">
        <f t="shared" si="163"/>
        <v>3.7434715821812592</v>
      </c>
      <c r="CO242" s="39">
        <f t="shared" si="190"/>
        <v>2.9654377880184328</v>
      </c>
      <c r="CP242" s="39">
        <f t="shared" si="196"/>
        <v>10.871403585553262</v>
      </c>
      <c r="CQ242" s="39">
        <f>1000*BN242/9.254</f>
        <v>4.634799232630801</v>
      </c>
      <c r="CR242" s="39">
        <v>2.4902790000000001</v>
      </c>
      <c r="CS242" s="39">
        <f t="shared" si="204"/>
        <v>4.634799232630801</v>
      </c>
      <c r="CT242" s="6"/>
      <c r="CU242" s="39">
        <f t="shared" si="207"/>
        <v>0.71512337474738341</v>
      </c>
    </row>
    <row r="243" spans="1:99">
      <c r="A243" s="59">
        <v>1735</v>
      </c>
      <c r="B243" s="6"/>
      <c r="C243" s="30">
        <v>641.23</v>
      </c>
      <c r="D243" s="30">
        <v>509.56</v>
      </c>
      <c r="E243" s="30">
        <v>424.49</v>
      </c>
      <c r="F243" s="30">
        <v>1164.1500000000001</v>
      </c>
      <c r="G243" s="30">
        <v>13.647</v>
      </c>
      <c r="H243" s="30">
        <v>1.375</v>
      </c>
      <c r="I243" s="6"/>
      <c r="J243" s="30">
        <v>53.024000000000001</v>
      </c>
      <c r="K243" s="30">
        <v>0.56120000000000003</v>
      </c>
      <c r="L243" s="30">
        <v>52.73</v>
      </c>
      <c r="M243" s="30">
        <v>212.05</v>
      </c>
      <c r="N243" s="30">
        <v>260.86</v>
      </c>
      <c r="O243" s="30">
        <v>0.67900000000000005</v>
      </c>
      <c r="P243" s="30">
        <v>196.23</v>
      </c>
      <c r="Q243" s="6"/>
      <c r="R243" s="6"/>
      <c r="S243" s="6"/>
      <c r="T243" s="6"/>
      <c r="U243" s="30">
        <v>23.17</v>
      </c>
      <c r="V243" s="6"/>
      <c r="W243" s="30">
        <v>1.51</v>
      </c>
      <c r="X243" s="6"/>
      <c r="Y243" s="30">
        <v>44.31</v>
      </c>
      <c r="Z243" s="30">
        <v>1.899</v>
      </c>
      <c r="AA243" s="30">
        <v>31.65</v>
      </c>
      <c r="AB243" s="6"/>
      <c r="AC243" s="6"/>
      <c r="AD243" s="6"/>
      <c r="AE243" s="6"/>
      <c r="AF243" s="30">
        <v>53.171999999999997</v>
      </c>
      <c r="AG243" s="6"/>
      <c r="AH243" s="30">
        <v>6.33</v>
      </c>
      <c r="AI243" s="30">
        <v>265.88</v>
      </c>
      <c r="AJ243" s="6"/>
      <c r="AK243" s="6"/>
      <c r="AL243" s="30">
        <v>1.1599999999999999</v>
      </c>
      <c r="AM243" s="30">
        <v>4.7469999999999999</v>
      </c>
      <c r="AN243" s="30"/>
      <c r="AO243" s="39">
        <f t="shared" si="167"/>
        <v>0.16985333333333333</v>
      </c>
      <c r="AP243" s="39">
        <f t="shared" si="198"/>
        <v>0.38805000000000001</v>
      </c>
      <c r="AQ243" s="39">
        <f t="shared" ref="AQ243:AQ306" si="210">C243/3000</f>
        <v>0.21374333333333334</v>
      </c>
      <c r="AR243" s="39">
        <f t="shared" si="168"/>
        <v>0.27294000000000002</v>
      </c>
      <c r="AS243" s="39">
        <f t="shared" si="169"/>
        <v>3.1682027649769586</v>
      </c>
      <c r="AT243" s="39">
        <f t="shared" si="170"/>
        <v>0</v>
      </c>
      <c r="AU243" s="39">
        <f t="shared" si="171"/>
        <v>1.2217511520737327</v>
      </c>
      <c r="AV243" s="39">
        <f t="shared" si="172"/>
        <v>0.23859728506787328</v>
      </c>
      <c r="AW243" s="39">
        <f t="shared" si="173"/>
        <v>260.86</v>
      </c>
      <c r="AX243" s="39">
        <f t="shared" si="174"/>
        <v>1.5645161290322582</v>
      </c>
      <c r="AY243" s="39">
        <f t="shared" si="175"/>
        <v>196.23</v>
      </c>
      <c r="AZ243" s="39">
        <f t="shared" si="175"/>
        <v>0</v>
      </c>
      <c r="BA243" s="39">
        <f t="shared" si="175"/>
        <v>0</v>
      </c>
      <c r="BB243" s="39">
        <f t="shared" si="165"/>
        <v>0</v>
      </c>
      <c r="BC243" s="39">
        <f t="shared" si="176"/>
        <v>0</v>
      </c>
      <c r="BD243" s="39">
        <f t="shared" si="177"/>
        <v>53.387096774193552</v>
      </c>
      <c r="BE243" s="39">
        <f t="shared" si="177"/>
        <v>0</v>
      </c>
      <c r="BF243" s="39">
        <f t="shared" si="177"/>
        <v>3.4792626728110601</v>
      </c>
      <c r="BG243" s="39">
        <f t="shared" si="178"/>
        <v>0</v>
      </c>
      <c r="BH243" s="39">
        <f t="shared" si="199"/>
        <v>4.0857334869431643</v>
      </c>
      <c r="BI243" s="39">
        <f t="shared" si="179"/>
        <v>0.12659999999999999</v>
      </c>
      <c r="BJ243" s="39">
        <f t="shared" si="180"/>
        <v>2.144890214150176</v>
      </c>
      <c r="BK243" s="39">
        <f t="shared" si="181"/>
        <v>0</v>
      </c>
      <c r="BL243" s="39">
        <f t="shared" si="182"/>
        <v>0</v>
      </c>
      <c r="BM243" s="39">
        <f t="shared" si="183"/>
        <v>0</v>
      </c>
      <c r="BN243" s="39">
        <f t="shared" si="183"/>
        <v>0</v>
      </c>
      <c r="BO243" s="39">
        <f t="shared" si="183"/>
        <v>8.2055555555555548E-2</v>
      </c>
      <c r="BP243" s="39">
        <f t="shared" si="166"/>
        <v>0</v>
      </c>
      <c r="BQ243" s="39">
        <f t="shared" si="184"/>
        <v>14.585253456221199</v>
      </c>
      <c r="BR243" s="39">
        <f t="shared" si="185"/>
        <v>0</v>
      </c>
      <c r="BS243" s="39">
        <f t="shared" si="186"/>
        <v>0</v>
      </c>
      <c r="BT243" s="39">
        <f t="shared" si="200"/>
        <v>4.0277777777777777</v>
      </c>
      <c r="BU243" s="39">
        <f t="shared" si="200"/>
        <v>16.482638888888889</v>
      </c>
      <c r="BV243" s="40"/>
      <c r="BW243" s="39">
        <v>6.6449999999999996</v>
      </c>
      <c r="BX243" s="39">
        <f t="shared" ref="BX243:BX306" si="211">AQ243</f>
        <v>0.21374333333333334</v>
      </c>
      <c r="BY243" s="39">
        <f t="shared" si="205"/>
        <v>0.53186967434666665</v>
      </c>
      <c r="BZ243" s="39"/>
      <c r="CA243" s="39">
        <f t="shared" si="206"/>
        <v>0.53186967434666665</v>
      </c>
      <c r="CB243" s="39">
        <f t="shared" si="162"/>
        <v>0.27294000000000002</v>
      </c>
      <c r="CC243" s="39">
        <f t="shared" si="202"/>
        <v>1.5645161290322582</v>
      </c>
      <c r="CD243" s="39">
        <f t="shared" si="194"/>
        <v>3.1682027649769586</v>
      </c>
      <c r="CE243" s="39">
        <f t="shared" si="195"/>
        <v>1.2217511520737327</v>
      </c>
      <c r="CF243" s="39">
        <f t="shared" si="208"/>
        <v>0.12659999999999999</v>
      </c>
      <c r="CG243" s="39">
        <v>0.09</v>
      </c>
      <c r="CH243" s="39">
        <f t="shared" si="191"/>
        <v>2.144890214150176</v>
      </c>
      <c r="CI243" s="39">
        <f t="shared" si="192"/>
        <v>0</v>
      </c>
      <c r="CJ243" s="39">
        <f t="shared" si="203"/>
        <v>0.23859728506787328</v>
      </c>
      <c r="CK243" s="39">
        <f t="shared" si="189"/>
        <v>3.1682027649769586</v>
      </c>
      <c r="CL243" s="39">
        <f t="shared" si="193"/>
        <v>16.482638888888889</v>
      </c>
      <c r="CM243" s="39">
        <f t="shared" si="209"/>
        <v>4.0277777777777777</v>
      </c>
      <c r="CN243" s="39">
        <f t="shared" si="163"/>
        <v>4.0857334869431643</v>
      </c>
      <c r="CO243" s="39">
        <f t="shared" si="190"/>
        <v>3.1682027649769586</v>
      </c>
      <c r="CP243" s="39">
        <f t="shared" si="196"/>
        <v>10.655181866712836</v>
      </c>
      <c r="CQ243" s="39">
        <v>4.42</v>
      </c>
      <c r="CR243" s="39">
        <v>3.2</v>
      </c>
      <c r="CS243" s="39">
        <f t="shared" si="204"/>
        <v>4.42</v>
      </c>
      <c r="CT243" s="6"/>
      <c r="CU243" s="39">
        <f t="shared" si="207"/>
        <v>0.70822756655966845</v>
      </c>
    </row>
    <row r="244" spans="1:99">
      <c r="A244" s="59">
        <v>1736</v>
      </c>
      <c r="B244" s="6"/>
      <c r="C244" s="30">
        <v>842.21</v>
      </c>
      <c r="D244" s="30">
        <v>743.39</v>
      </c>
      <c r="E244" s="30">
        <v>452.4</v>
      </c>
      <c r="F244" s="30">
        <v>1253.18</v>
      </c>
      <c r="G244" s="30">
        <v>18.129000000000001</v>
      </c>
      <c r="H244" s="30">
        <v>1.48</v>
      </c>
      <c r="I244" s="6"/>
      <c r="J244" s="30">
        <v>63.398000000000003</v>
      </c>
      <c r="K244" s="30">
        <v>0.4763</v>
      </c>
      <c r="L244" s="30">
        <v>51.29</v>
      </c>
      <c r="M244" s="30">
        <v>374.4</v>
      </c>
      <c r="N244" s="30">
        <v>311.38</v>
      </c>
      <c r="O244" s="30">
        <v>0.626</v>
      </c>
      <c r="P244" s="30">
        <v>243.36</v>
      </c>
      <c r="Q244" s="6"/>
      <c r="R244" s="6"/>
      <c r="S244" s="6"/>
      <c r="T244" s="6"/>
      <c r="U244" s="30">
        <v>25.15</v>
      </c>
      <c r="V244" s="6"/>
      <c r="W244" s="30">
        <v>1.2410000000000001</v>
      </c>
      <c r="X244" s="6"/>
      <c r="Y244" s="30">
        <v>42.868000000000002</v>
      </c>
      <c r="Z244" s="6"/>
      <c r="AA244" s="30">
        <v>29.952000000000002</v>
      </c>
      <c r="AB244" s="30">
        <v>105.83</v>
      </c>
      <c r="AC244" s="6"/>
      <c r="AD244" s="6"/>
      <c r="AE244" s="30">
        <v>25.32</v>
      </c>
      <c r="AF244" s="30">
        <v>42.805999999999997</v>
      </c>
      <c r="AG244" s="6"/>
      <c r="AH244" s="30">
        <v>6.24</v>
      </c>
      <c r="AI244" s="30">
        <v>224.64</v>
      </c>
      <c r="AJ244" s="6"/>
      <c r="AK244" s="6"/>
      <c r="AL244" s="6"/>
      <c r="AM244" s="30">
        <v>4.992</v>
      </c>
      <c r="AN244" s="30"/>
      <c r="AO244" s="39">
        <f t="shared" si="167"/>
        <v>0.24779666666666667</v>
      </c>
      <c r="AP244" s="39">
        <f t="shared" si="198"/>
        <v>0.41772666666666669</v>
      </c>
      <c r="AQ244" s="39">
        <f t="shared" si="210"/>
        <v>0.28073666666666669</v>
      </c>
      <c r="AR244" s="39">
        <f t="shared" si="168"/>
        <v>0.36258000000000001</v>
      </c>
      <c r="AS244" s="39">
        <f t="shared" si="169"/>
        <v>3.4101382488479262</v>
      </c>
      <c r="AT244" s="39">
        <f t="shared" si="170"/>
        <v>0</v>
      </c>
      <c r="AU244" s="39">
        <f t="shared" si="171"/>
        <v>1.4607834101382489</v>
      </c>
      <c r="AV244" s="39">
        <f t="shared" si="172"/>
        <v>0.2320814479638009</v>
      </c>
      <c r="AW244" s="39">
        <f t="shared" si="173"/>
        <v>311.38</v>
      </c>
      <c r="AX244" s="39">
        <f t="shared" si="174"/>
        <v>1.4423963133640554</v>
      </c>
      <c r="AY244" s="39">
        <f t="shared" si="175"/>
        <v>243.36</v>
      </c>
      <c r="AZ244" s="39">
        <f t="shared" si="175"/>
        <v>0</v>
      </c>
      <c r="BA244" s="39">
        <f t="shared" si="175"/>
        <v>0</v>
      </c>
      <c r="BB244" s="39">
        <f t="shared" si="165"/>
        <v>0</v>
      </c>
      <c r="BC244" s="39">
        <f t="shared" si="176"/>
        <v>0</v>
      </c>
      <c r="BD244" s="39">
        <f t="shared" si="177"/>
        <v>57.949308755760363</v>
      </c>
      <c r="BE244" s="39">
        <f t="shared" si="177"/>
        <v>0</v>
      </c>
      <c r="BF244" s="39">
        <f t="shared" si="177"/>
        <v>2.8594470046082954</v>
      </c>
      <c r="BG244" s="39">
        <f t="shared" si="178"/>
        <v>0</v>
      </c>
      <c r="BH244" s="39">
        <f t="shared" si="199"/>
        <v>4.4268433179723496</v>
      </c>
      <c r="BI244" s="39">
        <f t="shared" si="179"/>
        <v>0</v>
      </c>
      <c r="BJ244" s="39">
        <f t="shared" si="180"/>
        <v>2.0298183789644892</v>
      </c>
      <c r="BK244" s="39">
        <f t="shared" si="181"/>
        <v>0.10582999999999999</v>
      </c>
      <c r="BL244" s="39">
        <f t="shared" si="182"/>
        <v>0</v>
      </c>
      <c r="BM244" s="39">
        <f t="shared" si="183"/>
        <v>0</v>
      </c>
      <c r="BN244" s="39">
        <f t="shared" si="183"/>
        <v>3.9074074074074074E-2</v>
      </c>
      <c r="BO244" s="39">
        <f t="shared" si="183"/>
        <v>6.6058641975308641E-2</v>
      </c>
      <c r="BP244" s="39">
        <f t="shared" si="166"/>
        <v>0</v>
      </c>
      <c r="BQ244" s="39">
        <f t="shared" si="184"/>
        <v>14.377880184331797</v>
      </c>
      <c r="BR244" s="39">
        <f t="shared" si="185"/>
        <v>0</v>
      </c>
      <c r="BS244" s="39">
        <f t="shared" si="186"/>
        <v>0</v>
      </c>
      <c r="BT244" s="39">
        <f t="shared" si="200"/>
        <v>0</v>
      </c>
      <c r="BU244" s="39">
        <f t="shared" si="200"/>
        <v>17.333333333333336</v>
      </c>
      <c r="BV244" s="40"/>
      <c r="BW244" s="39">
        <v>6.5519999999999996</v>
      </c>
      <c r="BX244" s="39">
        <f t="shared" si="211"/>
        <v>0.28073666666666669</v>
      </c>
      <c r="BY244" s="39">
        <f t="shared" si="205"/>
        <v>0.61255680569333337</v>
      </c>
      <c r="BZ244" s="39"/>
      <c r="CA244" s="39">
        <f t="shared" si="206"/>
        <v>0.61255680569333337</v>
      </c>
      <c r="CB244" s="39">
        <f t="shared" si="162"/>
        <v>0.36258000000000001</v>
      </c>
      <c r="CC244" s="39">
        <f t="shared" si="202"/>
        <v>1.4423963133640554</v>
      </c>
      <c r="CD244" s="39">
        <f t="shared" si="194"/>
        <v>3.4101382488479262</v>
      </c>
      <c r="CE244" s="39">
        <f t="shared" si="195"/>
        <v>1.4607834101382489</v>
      </c>
      <c r="CF244" s="39">
        <v>0.1</v>
      </c>
      <c r="CG244" s="39">
        <f t="shared" ref="CG244:CG252" si="212">BK244</f>
        <v>0.10582999999999999</v>
      </c>
      <c r="CH244" s="39">
        <f t="shared" si="191"/>
        <v>2.0298183789644892</v>
      </c>
      <c r="CI244" s="39">
        <f t="shared" si="192"/>
        <v>0</v>
      </c>
      <c r="CJ244" s="39">
        <f t="shared" si="203"/>
        <v>0.2320814479638009</v>
      </c>
      <c r="CK244" s="39">
        <f t="shared" si="189"/>
        <v>3.4101382488479262</v>
      </c>
      <c r="CL244" s="39">
        <f t="shared" si="193"/>
        <v>17.333333333333336</v>
      </c>
      <c r="CM244" s="39">
        <v>2.6728110599078341</v>
      </c>
      <c r="CN244" s="39">
        <f t="shared" si="163"/>
        <v>4.4268433179723496</v>
      </c>
      <c r="CO244" s="39">
        <f t="shared" si="190"/>
        <v>3.4101382488479262</v>
      </c>
      <c r="CP244" s="39">
        <f t="shared" si="196"/>
        <v>8.5779303954432731</v>
      </c>
      <c r="CQ244" s="39">
        <f>1000*BN244/9.254</f>
        <v>4.2223983222470372</v>
      </c>
      <c r="CR244" s="39">
        <v>3.7354185000000002</v>
      </c>
      <c r="CS244" s="39">
        <f t="shared" si="204"/>
        <v>4.2223983222470372</v>
      </c>
      <c r="CT244" s="6"/>
      <c r="CU244" s="39">
        <f t="shared" si="207"/>
        <v>0.73349947197063659</v>
      </c>
    </row>
    <row r="245" spans="1:99">
      <c r="A245" s="59">
        <v>1737</v>
      </c>
      <c r="B245" s="6"/>
      <c r="C245" s="30">
        <v>1025.08</v>
      </c>
      <c r="D245" s="30">
        <v>733.69</v>
      </c>
      <c r="E245" s="30">
        <v>474.41</v>
      </c>
      <c r="F245" s="30">
        <v>1361.92</v>
      </c>
      <c r="G245" s="30">
        <v>19.952999999999999</v>
      </c>
      <c r="H245" s="30">
        <v>1.64</v>
      </c>
      <c r="I245" s="6"/>
      <c r="J245" s="30">
        <v>70.971000000000004</v>
      </c>
      <c r="K245" s="30">
        <v>0.54530000000000001</v>
      </c>
      <c r="L245" s="30">
        <v>51.54</v>
      </c>
      <c r="M245" s="30">
        <v>258.3</v>
      </c>
      <c r="N245" s="30">
        <v>314.69</v>
      </c>
      <c r="O245" s="30">
        <v>0.68300000000000005</v>
      </c>
      <c r="P245" s="6"/>
      <c r="Q245" s="30">
        <v>50.74</v>
      </c>
      <c r="R245" s="30">
        <v>68.572000000000003</v>
      </c>
      <c r="S245" s="6"/>
      <c r="T245" s="6"/>
      <c r="U245" s="30">
        <v>24.17</v>
      </c>
      <c r="V245" s="6"/>
      <c r="W245" s="30">
        <v>1.359</v>
      </c>
      <c r="X245" s="6"/>
      <c r="Y245" s="30">
        <v>51.536999999999999</v>
      </c>
      <c r="Z245" s="6"/>
      <c r="AA245" s="30">
        <v>31.056999999999999</v>
      </c>
      <c r="AB245" s="30">
        <v>109.16</v>
      </c>
      <c r="AC245" s="6"/>
      <c r="AD245" s="6"/>
      <c r="AE245" s="6"/>
      <c r="AF245" s="30">
        <v>47.046999999999997</v>
      </c>
      <c r="AG245" s="6"/>
      <c r="AH245" s="30">
        <v>5.9450000000000003</v>
      </c>
      <c r="AI245" s="30">
        <v>227.55</v>
      </c>
      <c r="AJ245" s="30">
        <v>4.3049999999999997</v>
      </c>
      <c r="AK245" s="6"/>
      <c r="AL245" s="6"/>
      <c r="AM245" s="30">
        <v>4.407</v>
      </c>
      <c r="AN245" s="30"/>
      <c r="AO245" s="39">
        <f t="shared" si="167"/>
        <v>0.24456333333333335</v>
      </c>
      <c r="AP245" s="39">
        <f t="shared" si="198"/>
        <v>0.45397333333333334</v>
      </c>
      <c r="AQ245" s="39">
        <f t="shared" si="210"/>
        <v>0.34169333333333329</v>
      </c>
      <c r="AR245" s="39">
        <f t="shared" si="168"/>
        <v>0.39905999999999997</v>
      </c>
      <c r="AS245" s="39">
        <f t="shared" si="169"/>
        <v>3.778801843317972</v>
      </c>
      <c r="AT245" s="39">
        <f t="shared" si="170"/>
        <v>0</v>
      </c>
      <c r="AU245" s="39">
        <f t="shared" si="171"/>
        <v>1.6352764976958527</v>
      </c>
      <c r="AV245" s="39">
        <f t="shared" si="172"/>
        <v>0.23321266968325791</v>
      </c>
      <c r="AW245" s="39">
        <f t="shared" si="173"/>
        <v>314.69</v>
      </c>
      <c r="AX245" s="39">
        <f t="shared" si="174"/>
        <v>1.5737327188940093</v>
      </c>
      <c r="AY245" s="39">
        <f t="shared" si="175"/>
        <v>0</v>
      </c>
      <c r="AZ245" s="39">
        <f t="shared" si="175"/>
        <v>50.74</v>
      </c>
      <c r="BA245" s="39">
        <f t="shared" si="175"/>
        <v>68.572000000000003</v>
      </c>
      <c r="BB245" s="39">
        <f t="shared" si="165"/>
        <v>0</v>
      </c>
      <c r="BC245" s="39">
        <f t="shared" si="176"/>
        <v>0</v>
      </c>
      <c r="BD245" s="39">
        <f t="shared" si="177"/>
        <v>55.691244239631338</v>
      </c>
      <c r="BE245" s="39">
        <f t="shared" si="177"/>
        <v>0</v>
      </c>
      <c r="BF245" s="39">
        <f t="shared" si="177"/>
        <v>3.1313364055299537</v>
      </c>
      <c r="BG245" s="39">
        <f t="shared" si="178"/>
        <v>0</v>
      </c>
      <c r="BH245" s="39">
        <f t="shared" si="199"/>
        <v>4.420698924731183</v>
      </c>
      <c r="BI245" s="39">
        <f t="shared" si="179"/>
        <v>0</v>
      </c>
      <c r="BJ245" s="39">
        <f t="shared" si="180"/>
        <v>2.104703171591217</v>
      </c>
      <c r="BK245" s="39">
        <f t="shared" si="181"/>
        <v>0.10915999999999999</v>
      </c>
      <c r="BL245" s="39">
        <f t="shared" si="182"/>
        <v>0</v>
      </c>
      <c r="BM245" s="39">
        <f t="shared" si="183"/>
        <v>0</v>
      </c>
      <c r="BN245" s="39">
        <f t="shared" si="183"/>
        <v>0</v>
      </c>
      <c r="BO245" s="39">
        <f t="shared" si="183"/>
        <v>7.2603395061728387E-2</v>
      </c>
      <c r="BP245" s="39">
        <f t="shared" si="166"/>
        <v>0</v>
      </c>
      <c r="BQ245" s="39">
        <f t="shared" si="184"/>
        <v>13.698156682027651</v>
      </c>
      <c r="BR245" s="39">
        <f t="shared" si="185"/>
        <v>9.9193548387096762</v>
      </c>
      <c r="BS245" s="39">
        <f t="shared" si="186"/>
        <v>0</v>
      </c>
      <c r="BT245" s="39">
        <f t="shared" si="200"/>
        <v>0</v>
      </c>
      <c r="BU245" s="39">
        <f t="shared" si="200"/>
        <v>15.302083333333334</v>
      </c>
      <c r="BV245" s="40"/>
      <c r="BW245" s="39">
        <v>6.3550000000000004</v>
      </c>
      <c r="BX245" s="39">
        <f t="shared" si="211"/>
        <v>0.34169333333333329</v>
      </c>
      <c r="BY245" s="39">
        <f t="shared" si="205"/>
        <v>0.68273983094666668</v>
      </c>
      <c r="BZ245" s="39"/>
      <c r="CA245" s="39">
        <f t="shared" si="206"/>
        <v>0.68273983094666668</v>
      </c>
      <c r="CB245" s="39">
        <f t="shared" si="162"/>
        <v>0.39905999999999997</v>
      </c>
      <c r="CC245" s="39">
        <f t="shared" si="202"/>
        <v>1.5737327188940093</v>
      </c>
      <c r="CD245" s="39">
        <f t="shared" si="194"/>
        <v>3.778801843317972</v>
      </c>
      <c r="CE245" s="39">
        <f t="shared" si="195"/>
        <v>1.6352764976958527</v>
      </c>
      <c r="CF245" s="39">
        <v>0.1</v>
      </c>
      <c r="CG245" s="39">
        <f t="shared" si="212"/>
        <v>0.10915999999999999</v>
      </c>
      <c r="CH245" s="39">
        <f t="shared" si="191"/>
        <v>2.104703171591217</v>
      </c>
      <c r="CI245" s="39">
        <f t="shared" si="192"/>
        <v>0</v>
      </c>
      <c r="CJ245" s="39">
        <f t="shared" si="203"/>
        <v>0.23321266968325791</v>
      </c>
      <c r="CK245" s="39">
        <f t="shared" si="189"/>
        <v>3.778801843317972</v>
      </c>
      <c r="CL245" s="39">
        <f t="shared" si="193"/>
        <v>15.302083333333334</v>
      </c>
      <c r="CM245" s="39">
        <v>2.6728110599078341</v>
      </c>
      <c r="CN245" s="39">
        <f t="shared" si="163"/>
        <v>4.420698924731183</v>
      </c>
      <c r="CO245" s="39">
        <f t="shared" si="190"/>
        <v>3.778801843317972</v>
      </c>
      <c r="CP245" s="39">
        <f t="shared" si="196"/>
        <v>9.4277879576325674</v>
      </c>
      <c r="CQ245" s="39">
        <v>4.55</v>
      </c>
      <c r="CR245" s="39">
        <v>3.7251719999999993</v>
      </c>
      <c r="CS245" s="39">
        <f t="shared" si="204"/>
        <v>4.55</v>
      </c>
      <c r="CT245" s="6"/>
      <c r="CU245" s="39">
        <f t="shared" si="207"/>
        <v>0.79292216453861175</v>
      </c>
    </row>
    <row r="246" spans="1:99">
      <c r="A246" s="59">
        <v>1738</v>
      </c>
      <c r="B246" s="6"/>
      <c r="C246" s="30">
        <v>714.15</v>
      </c>
      <c r="D246" s="30">
        <v>491.21</v>
      </c>
      <c r="E246" s="30">
        <v>312.36</v>
      </c>
      <c r="F246" s="30">
        <v>1189.52</v>
      </c>
      <c r="G246" s="30">
        <v>13.247999999999999</v>
      </c>
      <c r="H246" s="30">
        <v>1.2210000000000001</v>
      </c>
      <c r="I246" s="6"/>
      <c r="J246" s="30">
        <v>46.823</v>
      </c>
      <c r="K246" s="30">
        <v>0.503</v>
      </c>
      <c r="L246" s="30">
        <v>51.42</v>
      </c>
      <c r="M246" s="30">
        <v>264.55</v>
      </c>
      <c r="N246" s="30">
        <v>350.55</v>
      </c>
      <c r="O246" s="30">
        <v>0.68899999999999995</v>
      </c>
      <c r="P246" s="30">
        <v>242.19</v>
      </c>
      <c r="Q246" s="30">
        <v>54.83</v>
      </c>
      <c r="R246" s="30">
        <v>55.89</v>
      </c>
      <c r="S246" s="30">
        <v>503.01</v>
      </c>
      <c r="T246" s="6"/>
      <c r="U246" s="30">
        <v>26.45</v>
      </c>
      <c r="V246" s="6"/>
      <c r="W246" s="30">
        <v>1.1419999999999999</v>
      </c>
      <c r="X246" s="6"/>
      <c r="Y246" s="30">
        <v>47.941000000000003</v>
      </c>
      <c r="Z246" s="30">
        <v>1.4490000000000001</v>
      </c>
      <c r="AA246" s="30">
        <v>31.36</v>
      </c>
      <c r="AB246" s="30">
        <v>93.335999999999999</v>
      </c>
      <c r="AC246" s="30">
        <v>683.1</v>
      </c>
      <c r="AD246" s="6"/>
      <c r="AE246" s="6"/>
      <c r="AF246" s="30">
        <v>38.811999999999998</v>
      </c>
      <c r="AG246" s="6"/>
      <c r="AH246" s="30">
        <v>6.0549999999999997</v>
      </c>
      <c r="AI246" s="30">
        <v>250.08</v>
      </c>
      <c r="AJ246" s="6"/>
      <c r="AK246" s="6"/>
      <c r="AL246" s="6"/>
      <c r="AM246" s="30">
        <v>4.968</v>
      </c>
      <c r="AN246" s="30"/>
      <c r="AO246" s="39">
        <f t="shared" si="167"/>
        <v>0.16373666666666667</v>
      </c>
      <c r="AP246" s="39">
        <f t="shared" si="198"/>
        <v>0.39650666666666667</v>
      </c>
      <c r="AQ246" s="39">
        <f t="shared" si="210"/>
        <v>0.23804999999999998</v>
      </c>
      <c r="AR246" s="39">
        <f t="shared" si="168"/>
        <v>0.26495999999999997</v>
      </c>
      <c r="AS246" s="39">
        <f t="shared" si="169"/>
        <v>2.8133640552995396</v>
      </c>
      <c r="AT246" s="39">
        <f t="shared" si="170"/>
        <v>0</v>
      </c>
      <c r="AU246" s="39">
        <f t="shared" si="171"/>
        <v>1.0788709677419355</v>
      </c>
      <c r="AV246" s="39">
        <f t="shared" si="172"/>
        <v>0.23266968325791856</v>
      </c>
      <c r="AW246" s="39">
        <f t="shared" si="173"/>
        <v>350.55</v>
      </c>
      <c r="AX246" s="39">
        <f t="shared" si="174"/>
        <v>1.5875576036866359</v>
      </c>
      <c r="AY246" s="39">
        <f t="shared" si="175"/>
        <v>242.19</v>
      </c>
      <c r="AZ246" s="39">
        <f t="shared" si="175"/>
        <v>54.83</v>
      </c>
      <c r="BA246" s="39">
        <f t="shared" si="175"/>
        <v>55.89</v>
      </c>
      <c r="BB246" s="39">
        <f t="shared" si="165"/>
        <v>503.01</v>
      </c>
      <c r="BC246" s="39">
        <f t="shared" si="176"/>
        <v>0</v>
      </c>
      <c r="BD246" s="39">
        <f t="shared" si="177"/>
        <v>60.944700460829495</v>
      </c>
      <c r="BE246" s="39">
        <f t="shared" si="177"/>
        <v>0</v>
      </c>
      <c r="BF246" s="39">
        <f t="shared" si="177"/>
        <v>2.6313364055299537</v>
      </c>
      <c r="BG246" s="39">
        <f t="shared" si="178"/>
        <v>0</v>
      </c>
      <c r="BH246" s="39">
        <f t="shared" si="199"/>
        <v>4.7705453149001533</v>
      </c>
      <c r="BI246" s="39">
        <f t="shared" si="179"/>
        <v>9.6600000000000005E-2</v>
      </c>
      <c r="BJ246" s="39">
        <f t="shared" si="180"/>
        <v>2.1252371916508537</v>
      </c>
      <c r="BK246" s="39">
        <f t="shared" si="181"/>
        <v>9.3336000000000002E-2</v>
      </c>
      <c r="BL246" s="39">
        <f t="shared" si="182"/>
        <v>0.22770000000000001</v>
      </c>
      <c r="BM246" s="39">
        <f t="shared" si="183"/>
        <v>0</v>
      </c>
      <c r="BN246" s="39">
        <f t="shared" si="183"/>
        <v>0</v>
      </c>
      <c r="BO246" s="39">
        <f t="shared" si="183"/>
        <v>5.9895061728395059E-2</v>
      </c>
      <c r="BP246" s="39">
        <f t="shared" si="166"/>
        <v>0</v>
      </c>
      <c r="BQ246" s="39">
        <f t="shared" si="184"/>
        <v>13.951612903225806</v>
      </c>
      <c r="BR246" s="39">
        <f t="shared" si="185"/>
        <v>0</v>
      </c>
      <c r="BS246" s="39">
        <f t="shared" si="186"/>
        <v>0</v>
      </c>
      <c r="BT246" s="39">
        <f t="shared" si="200"/>
        <v>0</v>
      </c>
      <c r="BU246" s="39">
        <f t="shared" si="200"/>
        <v>17.25</v>
      </c>
      <c r="BV246" s="40"/>
      <c r="BW246" s="39">
        <v>6.4169999999999998</v>
      </c>
      <c r="BX246" s="39">
        <f t="shared" si="211"/>
        <v>0.23804999999999998</v>
      </c>
      <c r="BY246" s="39">
        <f t="shared" si="205"/>
        <v>0.55555538240000002</v>
      </c>
      <c r="BZ246" s="39"/>
      <c r="CA246" s="39">
        <f t="shared" si="206"/>
        <v>0.55555538240000002</v>
      </c>
      <c r="CB246" s="39">
        <f t="shared" si="162"/>
        <v>0.26495999999999997</v>
      </c>
      <c r="CC246" s="39">
        <f t="shared" si="202"/>
        <v>1.5875576036866359</v>
      </c>
      <c r="CD246" s="39">
        <f t="shared" si="194"/>
        <v>2.8133640552995396</v>
      </c>
      <c r="CE246" s="39">
        <f t="shared" si="195"/>
        <v>1.0788709677419355</v>
      </c>
      <c r="CF246" s="39">
        <f t="shared" ref="CF246:CF252" si="213">BI246</f>
        <v>9.6600000000000005E-2</v>
      </c>
      <c r="CG246" s="39">
        <f t="shared" si="212"/>
        <v>9.3336000000000002E-2</v>
      </c>
      <c r="CH246" s="39">
        <f t="shared" si="191"/>
        <v>2.1252371916508537</v>
      </c>
      <c r="CI246" s="39">
        <f t="shared" si="192"/>
        <v>0</v>
      </c>
      <c r="CJ246" s="39">
        <f t="shared" si="203"/>
        <v>0.23266968325791856</v>
      </c>
      <c r="CK246" s="39">
        <f t="shared" si="189"/>
        <v>2.8133640552995396</v>
      </c>
      <c r="CL246" s="39">
        <f t="shared" si="193"/>
        <v>17.25</v>
      </c>
      <c r="CM246" s="39">
        <v>2.6728110599078341</v>
      </c>
      <c r="CN246" s="39">
        <f t="shared" si="163"/>
        <v>4.7705453149001533</v>
      </c>
      <c r="CO246" s="39">
        <f t="shared" si="190"/>
        <v>2.8133640552995396</v>
      </c>
      <c r="CP246" s="39">
        <f t="shared" si="196"/>
        <v>7.7775693713017864</v>
      </c>
      <c r="CQ246" s="39">
        <v>4.55</v>
      </c>
      <c r="CR246" s="39">
        <v>3.4923487499999992</v>
      </c>
      <c r="CS246" s="39">
        <f t="shared" si="204"/>
        <v>4.55</v>
      </c>
      <c r="CT246" s="6"/>
      <c r="CU246" s="39">
        <f t="shared" si="207"/>
        <v>0.69154511202673463</v>
      </c>
    </row>
    <row r="247" spans="1:99">
      <c r="A247" s="59">
        <v>1739</v>
      </c>
      <c r="B247" s="6"/>
      <c r="C247" s="30">
        <v>693.06</v>
      </c>
      <c r="D247" s="30">
        <v>495.87</v>
      </c>
      <c r="E247" s="30">
        <v>318.45999999999998</v>
      </c>
      <c r="F247" s="30">
        <v>1094.18</v>
      </c>
      <c r="G247" s="30">
        <v>10.587999999999999</v>
      </c>
      <c r="H247" s="30">
        <v>1.1779999999999999</v>
      </c>
      <c r="I247" s="6"/>
      <c r="J247" s="30">
        <v>44.162999999999997</v>
      </c>
      <c r="K247" s="30">
        <v>0.42</v>
      </c>
      <c r="L247" s="30">
        <v>52.16</v>
      </c>
      <c r="M247" s="30">
        <v>197.38</v>
      </c>
      <c r="N247" s="30">
        <v>356.45</v>
      </c>
      <c r="O247" s="30">
        <v>0.63800000000000001</v>
      </c>
      <c r="P247" s="6"/>
      <c r="Q247" s="30">
        <v>46.3</v>
      </c>
      <c r="R247" s="30">
        <v>90.405000000000001</v>
      </c>
      <c r="S247" s="30">
        <v>519.75</v>
      </c>
      <c r="T247" s="6"/>
      <c r="U247" s="6"/>
      <c r="V247" s="6"/>
      <c r="W247" s="30">
        <v>1.0449999999999999</v>
      </c>
      <c r="X247" s="30">
        <v>78.75</v>
      </c>
      <c r="Y247" s="30">
        <v>52.100999999999999</v>
      </c>
      <c r="Z247" s="30">
        <v>1.47</v>
      </c>
      <c r="AA247" s="30">
        <v>28.35</v>
      </c>
      <c r="AB247" s="30">
        <v>94.5</v>
      </c>
      <c r="AC247" s="30">
        <v>655.20000000000005</v>
      </c>
      <c r="AD247" s="6"/>
      <c r="AE247" s="6"/>
      <c r="AF247" s="30">
        <v>39.69</v>
      </c>
      <c r="AG247" s="6"/>
      <c r="AH247" s="30">
        <v>6.3</v>
      </c>
      <c r="AI247" s="30">
        <v>274.36</v>
      </c>
      <c r="AJ247" s="6"/>
      <c r="AK247" s="6"/>
      <c r="AL247" s="30">
        <v>1.155</v>
      </c>
      <c r="AM247" s="30">
        <v>4.41</v>
      </c>
      <c r="AN247" s="30"/>
      <c r="AO247" s="39">
        <f t="shared" si="167"/>
        <v>0.16528999999999999</v>
      </c>
      <c r="AP247" s="39">
        <f t="shared" si="198"/>
        <v>0.3647266666666667</v>
      </c>
      <c r="AQ247" s="39">
        <f t="shared" si="210"/>
        <v>0.23101999999999998</v>
      </c>
      <c r="AR247" s="39">
        <f t="shared" si="168"/>
        <v>0.21175999999999998</v>
      </c>
      <c r="AS247" s="39">
        <f t="shared" si="169"/>
        <v>2.714285714285714</v>
      </c>
      <c r="AT247" s="39">
        <f t="shared" si="170"/>
        <v>0</v>
      </c>
      <c r="AU247" s="39">
        <f t="shared" si="171"/>
        <v>1.0175806451612903</v>
      </c>
      <c r="AV247" s="39">
        <f t="shared" si="172"/>
        <v>0.2360180995475113</v>
      </c>
      <c r="AW247" s="39">
        <f t="shared" si="173"/>
        <v>356.45</v>
      </c>
      <c r="AX247" s="39">
        <f t="shared" si="174"/>
        <v>1.4700460829493087</v>
      </c>
      <c r="AY247" s="39">
        <f t="shared" si="175"/>
        <v>0</v>
      </c>
      <c r="AZ247" s="39">
        <f t="shared" si="175"/>
        <v>46.3</v>
      </c>
      <c r="BA247" s="39">
        <f t="shared" si="175"/>
        <v>90.405000000000001</v>
      </c>
      <c r="BB247" s="39">
        <f t="shared" si="165"/>
        <v>519.75</v>
      </c>
      <c r="BC247" s="39">
        <f t="shared" si="176"/>
        <v>0</v>
      </c>
      <c r="BD247" s="39">
        <f t="shared" si="177"/>
        <v>0</v>
      </c>
      <c r="BE247" s="39">
        <f t="shared" si="177"/>
        <v>0</v>
      </c>
      <c r="BF247" s="39">
        <f t="shared" si="177"/>
        <v>2.4078341013824884</v>
      </c>
      <c r="BG247" s="39">
        <f t="shared" si="178"/>
        <v>7.560483870967742</v>
      </c>
      <c r="BH247" s="39">
        <f t="shared" si="199"/>
        <v>4.6222158218125964</v>
      </c>
      <c r="BI247" s="39">
        <f t="shared" si="179"/>
        <v>9.8000000000000004E-2</v>
      </c>
      <c r="BJ247" s="39">
        <f t="shared" si="180"/>
        <v>1.9212523719165087</v>
      </c>
      <c r="BK247" s="39">
        <f t="shared" si="181"/>
        <v>9.4500000000000001E-2</v>
      </c>
      <c r="BL247" s="39">
        <f t="shared" si="182"/>
        <v>0.21840000000000001</v>
      </c>
      <c r="BM247" s="39">
        <f t="shared" si="183"/>
        <v>0</v>
      </c>
      <c r="BN247" s="39">
        <f t="shared" si="183"/>
        <v>0</v>
      </c>
      <c r="BO247" s="39">
        <f t="shared" si="183"/>
        <v>6.1249999999999999E-2</v>
      </c>
      <c r="BP247" s="39">
        <f t="shared" si="166"/>
        <v>0</v>
      </c>
      <c r="BQ247" s="39">
        <f t="shared" si="184"/>
        <v>14.516129032258064</v>
      </c>
      <c r="BR247" s="39">
        <f t="shared" si="185"/>
        <v>0</v>
      </c>
      <c r="BS247" s="39">
        <f t="shared" si="186"/>
        <v>0</v>
      </c>
      <c r="BT247" s="39">
        <f t="shared" si="200"/>
        <v>4.010416666666667</v>
      </c>
      <c r="BU247" s="39">
        <f t="shared" si="200"/>
        <v>15.312500000000002</v>
      </c>
      <c r="BV247" s="40"/>
      <c r="BW247" s="39">
        <v>6.6150000000000002</v>
      </c>
      <c r="BX247" s="39">
        <f t="shared" si="211"/>
        <v>0.23101999999999998</v>
      </c>
      <c r="BY247" s="39">
        <f t="shared" si="205"/>
        <v>0.55250466996000003</v>
      </c>
      <c r="BZ247" s="39"/>
      <c r="CA247" s="39">
        <f t="shared" si="206"/>
        <v>0.55250466996000003</v>
      </c>
      <c r="CB247" s="39">
        <f t="shared" si="162"/>
        <v>0.21175999999999998</v>
      </c>
      <c r="CC247" s="39">
        <f t="shared" si="202"/>
        <v>1.4700460829493087</v>
      </c>
      <c r="CD247" s="39">
        <f t="shared" si="194"/>
        <v>2.714285714285714</v>
      </c>
      <c r="CE247" s="39">
        <f t="shared" si="195"/>
        <v>1.0175806451612903</v>
      </c>
      <c r="CF247" s="39">
        <f t="shared" si="213"/>
        <v>9.8000000000000004E-2</v>
      </c>
      <c r="CG247" s="39">
        <f t="shared" si="212"/>
        <v>9.4500000000000001E-2</v>
      </c>
      <c r="CH247" s="39">
        <f t="shared" si="191"/>
        <v>1.9212523719165087</v>
      </c>
      <c r="CI247" s="39">
        <f t="shared" si="192"/>
        <v>7.560483870967742</v>
      </c>
      <c r="CJ247" s="39">
        <f t="shared" si="203"/>
        <v>0.2360180995475113</v>
      </c>
      <c r="CK247" s="39">
        <f t="shared" si="189"/>
        <v>2.714285714285714</v>
      </c>
      <c r="CL247" s="39">
        <f t="shared" si="193"/>
        <v>15.312500000000002</v>
      </c>
      <c r="CM247" s="39">
        <f>BT247</f>
        <v>4.010416666666667</v>
      </c>
      <c r="CN247" s="39">
        <f t="shared" si="163"/>
        <v>4.6222158218125964</v>
      </c>
      <c r="CO247" s="39">
        <f t="shared" si="190"/>
        <v>2.714285714285714</v>
      </c>
      <c r="CP247" s="39">
        <f t="shared" si="196"/>
        <v>7.9535125308401513</v>
      </c>
      <c r="CQ247" s="39">
        <v>4.55</v>
      </c>
      <c r="CR247" s="39">
        <v>3.3703937142857137</v>
      </c>
      <c r="CS247" s="39">
        <f t="shared" si="204"/>
        <v>4.55</v>
      </c>
      <c r="CT247" s="6"/>
      <c r="CU247" s="39">
        <f t="shared" si="207"/>
        <v>0.68975799986961972</v>
      </c>
    </row>
    <row r="248" spans="1:99">
      <c r="A248" s="59">
        <v>1740</v>
      </c>
      <c r="B248" s="6"/>
      <c r="C248" s="30">
        <v>1118.19</v>
      </c>
      <c r="D248" s="30">
        <v>801.19</v>
      </c>
      <c r="E248" s="30">
        <v>474.62</v>
      </c>
      <c r="F248" s="30">
        <v>1876.78</v>
      </c>
      <c r="G248" s="30">
        <v>20.353000000000002</v>
      </c>
      <c r="H248" s="30">
        <v>1.5780000000000001</v>
      </c>
      <c r="I248" s="6"/>
      <c r="J248" s="30">
        <v>65.641999999999996</v>
      </c>
      <c r="K248" s="30">
        <v>0.42199999999999999</v>
      </c>
      <c r="L248" s="30">
        <v>52.09</v>
      </c>
      <c r="M248" s="30">
        <v>250.67</v>
      </c>
      <c r="N248" s="30">
        <v>335.49</v>
      </c>
      <c r="O248" s="30">
        <v>0.755</v>
      </c>
      <c r="P248" s="30">
        <v>246.3</v>
      </c>
      <c r="Q248" s="30">
        <v>37.979999999999997</v>
      </c>
      <c r="R248" s="30">
        <v>227.88</v>
      </c>
      <c r="S248" s="30">
        <v>386.13</v>
      </c>
      <c r="T248" s="6"/>
      <c r="U248" s="30">
        <v>32.6</v>
      </c>
      <c r="V248" s="6"/>
      <c r="W248" s="30">
        <v>1.5229999999999999</v>
      </c>
      <c r="X248" s="30">
        <v>101.28</v>
      </c>
      <c r="Y248" s="30">
        <v>58.298999999999999</v>
      </c>
      <c r="Z248" s="30">
        <v>1.266</v>
      </c>
      <c r="AA248" s="30">
        <v>31.65</v>
      </c>
      <c r="AB248" s="30">
        <v>83.935000000000002</v>
      </c>
      <c r="AC248" s="30">
        <v>658.32</v>
      </c>
      <c r="AD248" s="6"/>
      <c r="AE248" s="30">
        <v>28.484999999999999</v>
      </c>
      <c r="AF248" s="30">
        <v>44.753</v>
      </c>
      <c r="AG248" s="6"/>
      <c r="AH248" s="30">
        <v>5.4859999999999998</v>
      </c>
      <c r="AI248" s="30">
        <v>277.25</v>
      </c>
      <c r="AJ248" s="6"/>
      <c r="AK248" s="6"/>
      <c r="AL248" s="30">
        <v>1.371</v>
      </c>
      <c r="AM248" s="30">
        <v>5.6970000000000001</v>
      </c>
      <c r="AN248" s="30"/>
      <c r="AO248" s="39">
        <f t="shared" si="167"/>
        <v>0.26706333333333337</v>
      </c>
      <c r="AP248" s="39">
        <f t="shared" si="198"/>
        <v>0.62559333333333333</v>
      </c>
      <c r="AQ248" s="39">
        <f t="shared" si="210"/>
        <v>0.37273000000000001</v>
      </c>
      <c r="AR248" s="39">
        <f t="shared" si="168"/>
        <v>0.40706000000000003</v>
      </c>
      <c r="AS248" s="39">
        <f t="shared" si="169"/>
        <v>3.6359447004608296</v>
      </c>
      <c r="AT248" s="39">
        <f t="shared" si="170"/>
        <v>0</v>
      </c>
      <c r="AU248" s="39">
        <f t="shared" si="171"/>
        <v>1.5124884792626727</v>
      </c>
      <c r="AV248" s="39">
        <f t="shared" si="172"/>
        <v>0.23570135746606335</v>
      </c>
      <c r="AW248" s="39">
        <f t="shared" si="173"/>
        <v>335.49</v>
      </c>
      <c r="AX248" s="39">
        <f t="shared" si="174"/>
        <v>1.73963133640553</v>
      </c>
      <c r="AY248" s="39">
        <f t="shared" si="175"/>
        <v>246.3</v>
      </c>
      <c r="AZ248" s="39">
        <f t="shared" si="175"/>
        <v>37.979999999999997</v>
      </c>
      <c r="BA248" s="39">
        <f t="shared" si="175"/>
        <v>227.88</v>
      </c>
      <c r="BB248" s="39">
        <f t="shared" si="165"/>
        <v>386.13</v>
      </c>
      <c r="BC248" s="39">
        <f t="shared" si="176"/>
        <v>0</v>
      </c>
      <c r="BD248" s="39">
        <f t="shared" si="177"/>
        <v>75.115207373271886</v>
      </c>
      <c r="BE248" s="39">
        <f t="shared" si="177"/>
        <v>0</v>
      </c>
      <c r="BF248" s="39">
        <f t="shared" si="177"/>
        <v>3.5092165898617509</v>
      </c>
      <c r="BG248" s="39">
        <f t="shared" si="178"/>
        <v>9.7235023041474644</v>
      </c>
      <c r="BH248" s="39">
        <f t="shared" si="199"/>
        <v>4.5786290322580649</v>
      </c>
      <c r="BI248" s="39">
        <f t="shared" si="179"/>
        <v>8.4400000000000003E-2</v>
      </c>
      <c r="BJ248" s="39">
        <f t="shared" si="180"/>
        <v>2.144890214150176</v>
      </c>
      <c r="BK248" s="39">
        <f t="shared" si="181"/>
        <v>8.3934999999999996E-2</v>
      </c>
      <c r="BL248" s="39">
        <f t="shared" si="182"/>
        <v>0.21944000000000002</v>
      </c>
      <c r="BM248" s="39">
        <f t="shared" si="183"/>
        <v>0</v>
      </c>
      <c r="BN248" s="39">
        <f t="shared" si="183"/>
        <v>4.3958333333333335E-2</v>
      </c>
      <c r="BO248" s="39">
        <f t="shared" si="183"/>
        <v>6.9063271604938276E-2</v>
      </c>
      <c r="BP248" s="39">
        <f t="shared" si="166"/>
        <v>0</v>
      </c>
      <c r="BQ248" s="39">
        <f t="shared" si="184"/>
        <v>12.640552995391705</v>
      </c>
      <c r="BR248" s="39">
        <f t="shared" si="185"/>
        <v>0</v>
      </c>
      <c r="BS248" s="39">
        <f t="shared" si="186"/>
        <v>0</v>
      </c>
      <c r="BT248" s="39">
        <f t="shared" si="200"/>
        <v>4.760416666666667</v>
      </c>
      <c r="BU248" s="39">
        <f t="shared" si="200"/>
        <v>19.78125</v>
      </c>
      <c r="BV248" s="40"/>
      <c r="BW248" s="39">
        <v>6.6459999999999999</v>
      </c>
      <c r="BX248" s="39">
        <f t="shared" si="211"/>
        <v>0.37273000000000001</v>
      </c>
      <c r="BY248" s="39">
        <f t="shared" si="205"/>
        <v>0.72973318804000009</v>
      </c>
      <c r="BZ248" s="39"/>
      <c r="CA248" s="39">
        <f t="shared" si="206"/>
        <v>0.72973318804000009</v>
      </c>
      <c r="CB248" s="39">
        <f t="shared" si="162"/>
        <v>0.40706000000000003</v>
      </c>
      <c r="CC248" s="39">
        <f t="shared" si="202"/>
        <v>1.73963133640553</v>
      </c>
      <c r="CD248" s="39">
        <f t="shared" si="194"/>
        <v>3.6359447004608296</v>
      </c>
      <c r="CE248" s="39">
        <f t="shared" si="195"/>
        <v>1.5124884792626727</v>
      </c>
      <c r="CF248" s="39">
        <f t="shared" si="213"/>
        <v>8.4400000000000003E-2</v>
      </c>
      <c r="CG248" s="39">
        <f t="shared" si="212"/>
        <v>8.3934999999999996E-2</v>
      </c>
      <c r="CH248" s="39">
        <f t="shared" si="191"/>
        <v>2.144890214150176</v>
      </c>
      <c r="CI248" s="39">
        <f t="shared" si="192"/>
        <v>9.7235023041474644</v>
      </c>
      <c r="CJ248" s="39">
        <f t="shared" si="203"/>
        <v>0.23570135746606335</v>
      </c>
      <c r="CK248" s="39">
        <f t="shared" si="189"/>
        <v>3.6359447004608296</v>
      </c>
      <c r="CL248" s="39">
        <f t="shared" si="193"/>
        <v>19.78125</v>
      </c>
      <c r="CM248" s="39">
        <f>BT248</f>
        <v>4.760416666666667</v>
      </c>
      <c r="CN248" s="39">
        <f t="shared" si="163"/>
        <v>4.5786290322580649</v>
      </c>
      <c r="CO248" s="39">
        <f t="shared" si="190"/>
        <v>3.6359447004608296</v>
      </c>
      <c r="CP248" s="39">
        <f t="shared" si="196"/>
        <v>8.9680913653990757</v>
      </c>
      <c r="CQ248" s="39">
        <f>1000*BN248/9.254</f>
        <v>4.750198112527916</v>
      </c>
      <c r="CR248" s="39">
        <v>3.8</v>
      </c>
      <c r="CS248" s="39">
        <f t="shared" si="204"/>
        <v>4.750198112527916</v>
      </c>
      <c r="CT248" s="6"/>
      <c r="CU248" s="39">
        <f t="shared" si="207"/>
        <v>0.84751216715176425</v>
      </c>
    </row>
    <row r="249" spans="1:99">
      <c r="A249" s="59">
        <v>1741</v>
      </c>
      <c r="B249" s="6"/>
      <c r="C249" s="30">
        <v>1248.51</v>
      </c>
      <c r="D249" s="30">
        <v>910.28</v>
      </c>
      <c r="E249" s="30">
        <v>639.48</v>
      </c>
      <c r="F249" s="30">
        <v>1954.72</v>
      </c>
      <c r="G249" s="30">
        <v>24.216999999999999</v>
      </c>
      <c r="H249" s="30">
        <v>1.5580000000000001</v>
      </c>
      <c r="I249" s="6"/>
      <c r="J249" s="30">
        <v>69.433000000000007</v>
      </c>
      <c r="K249" s="30">
        <v>0.64780000000000004</v>
      </c>
      <c r="L249" s="30">
        <v>50.55</v>
      </c>
      <c r="M249" s="30">
        <v>373.92</v>
      </c>
      <c r="N249" s="30">
        <v>437.88</v>
      </c>
      <c r="O249" s="30">
        <v>0.79100000000000004</v>
      </c>
      <c r="P249" s="30">
        <v>249.07</v>
      </c>
      <c r="Q249" s="30">
        <v>53.81</v>
      </c>
      <c r="R249" s="30">
        <v>107.93</v>
      </c>
      <c r="S249" s="30">
        <v>582.15</v>
      </c>
      <c r="T249" s="6"/>
      <c r="U249" s="30">
        <v>29.7</v>
      </c>
      <c r="V249" s="6"/>
      <c r="W249" s="30">
        <v>1.726</v>
      </c>
      <c r="X249" s="30">
        <v>104.55</v>
      </c>
      <c r="Y249" s="30">
        <v>60.393000000000001</v>
      </c>
      <c r="Z249" s="30">
        <v>1.64</v>
      </c>
      <c r="AA249" s="30">
        <v>27.859000000000002</v>
      </c>
      <c r="AB249" s="30">
        <v>95.816999999999993</v>
      </c>
      <c r="AC249" s="6"/>
      <c r="AD249" s="6"/>
      <c r="AE249" s="30">
        <v>22.446999999999999</v>
      </c>
      <c r="AF249" s="30">
        <v>45.018000000000001</v>
      </c>
      <c r="AG249" s="30">
        <v>30.75</v>
      </c>
      <c r="AH249" s="30">
        <v>5.5350000000000001</v>
      </c>
      <c r="AI249" s="30">
        <v>281.36</v>
      </c>
      <c r="AJ249" s="6"/>
      <c r="AK249" s="6"/>
      <c r="AL249" s="6"/>
      <c r="AM249" s="30">
        <v>5.33</v>
      </c>
      <c r="AN249" s="30"/>
      <c r="AO249" s="39">
        <f t="shared" si="167"/>
        <v>0.30342666666666668</v>
      </c>
      <c r="AP249" s="39">
        <f t="shared" si="198"/>
        <v>0.65157333333333334</v>
      </c>
      <c r="AQ249" s="39">
        <f t="shared" si="210"/>
        <v>0.41616999999999998</v>
      </c>
      <c r="AR249" s="39">
        <f t="shared" si="168"/>
        <v>0.48433999999999999</v>
      </c>
      <c r="AS249" s="39">
        <f t="shared" si="169"/>
        <v>3.5898617511520738</v>
      </c>
      <c r="AT249" s="39">
        <f t="shared" si="170"/>
        <v>0</v>
      </c>
      <c r="AU249" s="39">
        <f t="shared" si="171"/>
        <v>1.5998387096774196</v>
      </c>
      <c r="AV249" s="39">
        <f t="shared" si="172"/>
        <v>0.22873303167420814</v>
      </c>
      <c r="AW249" s="39">
        <f t="shared" si="173"/>
        <v>437.88</v>
      </c>
      <c r="AX249" s="39">
        <f t="shared" si="174"/>
        <v>1.8225806451612905</v>
      </c>
      <c r="AY249" s="39">
        <f t="shared" si="175"/>
        <v>249.07</v>
      </c>
      <c r="AZ249" s="39">
        <f t="shared" si="175"/>
        <v>53.81</v>
      </c>
      <c r="BA249" s="39">
        <f t="shared" si="175"/>
        <v>107.93</v>
      </c>
      <c r="BB249" s="39">
        <f t="shared" si="165"/>
        <v>582.15</v>
      </c>
      <c r="BC249" s="39">
        <f t="shared" si="176"/>
        <v>0</v>
      </c>
      <c r="BD249" s="39">
        <f t="shared" si="177"/>
        <v>68.433179723502306</v>
      </c>
      <c r="BE249" s="39">
        <f t="shared" si="177"/>
        <v>0</v>
      </c>
      <c r="BF249" s="39">
        <f t="shared" si="177"/>
        <v>3.9769585253456219</v>
      </c>
      <c r="BG249" s="39">
        <f t="shared" si="178"/>
        <v>10.037442396313363</v>
      </c>
      <c r="BH249" s="39">
        <f t="shared" si="199"/>
        <v>3.8275729646697387</v>
      </c>
      <c r="BI249" s="39">
        <f t="shared" si="179"/>
        <v>0.10933333333333332</v>
      </c>
      <c r="BJ249" s="39">
        <f t="shared" si="180"/>
        <v>1.8879777717538628</v>
      </c>
      <c r="BK249" s="39">
        <f t="shared" si="181"/>
        <v>9.5816999999999999E-2</v>
      </c>
      <c r="BL249" s="39">
        <f t="shared" si="182"/>
        <v>0</v>
      </c>
      <c r="BM249" s="39">
        <f t="shared" si="183"/>
        <v>0</v>
      </c>
      <c r="BN249" s="39">
        <f t="shared" si="183"/>
        <v>3.4640432098765432E-2</v>
      </c>
      <c r="BO249" s="39">
        <f t="shared" si="183"/>
        <v>6.9472222222222227E-2</v>
      </c>
      <c r="BP249" s="39">
        <f t="shared" si="166"/>
        <v>4.7453703703703706E-2</v>
      </c>
      <c r="BQ249" s="39">
        <f t="shared" si="184"/>
        <v>12.753456221198157</v>
      </c>
      <c r="BR249" s="39">
        <f t="shared" si="185"/>
        <v>0</v>
      </c>
      <c r="BS249" s="39">
        <f t="shared" si="186"/>
        <v>0</v>
      </c>
      <c r="BT249" s="39">
        <f t="shared" si="200"/>
        <v>0</v>
      </c>
      <c r="BU249" s="39">
        <f t="shared" si="200"/>
        <v>18.506944444444446</v>
      </c>
      <c r="BV249" s="40"/>
      <c r="BW249" s="39">
        <v>6.4569999999999999</v>
      </c>
      <c r="BX249" s="39">
        <f t="shared" si="211"/>
        <v>0.41616999999999998</v>
      </c>
      <c r="BY249" s="39">
        <f t="shared" si="205"/>
        <v>0.77834956816</v>
      </c>
      <c r="BZ249" s="39"/>
      <c r="CA249" s="39">
        <f t="shared" si="206"/>
        <v>0.77834956816</v>
      </c>
      <c r="CB249" s="39">
        <f t="shared" si="162"/>
        <v>0.48433999999999999</v>
      </c>
      <c r="CC249" s="39">
        <f t="shared" si="202"/>
        <v>1.8225806451612905</v>
      </c>
      <c r="CD249" s="39">
        <f t="shared" si="194"/>
        <v>3.5898617511520738</v>
      </c>
      <c r="CE249" s="39">
        <f t="shared" si="195"/>
        <v>1.5998387096774196</v>
      </c>
      <c r="CF249" s="39">
        <f t="shared" si="213"/>
        <v>0.10933333333333332</v>
      </c>
      <c r="CG249" s="39">
        <f t="shared" si="212"/>
        <v>9.5816999999999999E-2</v>
      </c>
      <c r="CH249" s="39">
        <f t="shared" si="191"/>
        <v>1.8879777717538628</v>
      </c>
      <c r="CI249" s="39">
        <f t="shared" si="192"/>
        <v>10.037442396313363</v>
      </c>
      <c r="CJ249" s="39">
        <f t="shared" si="203"/>
        <v>0.22873303167420814</v>
      </c>
      <c r="CK249" s="39">
        <f t="shared" si="189"/>
        <v>3.5898617511520738</v>
      </c>
      <c r="CL249" s="39">
        <f t="shared" si="193"/>
        <v>18.506944444444446</v>
      </c>
      <c r="CM249" s="39">
        <v>3.2</v>
      </c>
      <c r="CN249" s="39">
        <f t="shared" si="163"/>
        <v>3.8275729646697387</v>
      </c>
      <c r="CO249" s="39">
        <f t="shared" si="190"/>
        <v>3.5898617511520738</v>
      </c>
      <c r="CP249" s="39">
        <f t="shared" si="196"/>
        <v>9.0211949386082626</v>
      </c>
      <c r="CQ249" s="39">
        <f>1000*BN249/9.254</f>
        <v>3.7432928570094481</v>
      </c>
      <c r="CR249" s="39">
        <v>4.2563461428571419</v>
      </c>
      <c r="CS249" s="39">
        <f t="shared" si="204"/>
        <v>3.7432928570094481</v>
      </c>
      <c r="CT249" s="6"/>
      <c r="CU249" s="39">
        <f t="shared" si="207"/>
        <v>0.84808417276999293</v>
      </c>
    </row>
    <row r="250" spans="1:99">
      <c r="A250" s="59">
        <v>1742</v>
      </c>
      <c r="B250" s="6"/>
      <c r="C250" s="30">
        <v>805.16</v>
      </c>
      <c r="D250" s="30">
        <v>561.91999999999996</v>
      </c>
      <c r="E250" s="30">
        <v>366.56</v>
      </c>
      <c r="F250" s="30">
        <v>1260.73</v>
      </c>
      <c r="G250" s="30">
        <v>14.504</v>
      </c>
      <c r="H250" s="30">
        <v>1.264</v>
      </c>
      <c r="I250" s="6"/>
      <c r="J250" s="30">
        <v>51.886000000000003</v>
      </c>
      <c r="K250" s="30">
        <v>0.50539999999999996</v>
      </c>
      <c r="L250" s="30">
        <v>50.85</v>
      </c>
      <c r="M250" s="30">
        <v>243.6</v>
      </c>
      <c r="N250" s="30">
        <v>422.95</v>
      </c>
      <c r="O250" s="30">
        <v>0.66</v>
      </c>
      <c r="P250" s="30">
        <v>334.95</v>
      </c>
      <c r="Q250" s="30">
        <v>53.29</v>
      </c>
      <c r="R250" s="30">
        <v>144.63999999999999</v>
      </c>
      <c r="S250" s="6"/>
      <c r="T250" s="6"/>
      <c r="U250" s="30">
        <v>28.01</v>
      </c>
      <c r="V250" s="6"/>
      <c r="W250" s="30">
        <v>1.284</v>
      </c>
      <c r="X250" s="6"/>
      <c r="Y250" s="30">
        <v>46.588000000000001</v>
      </c>
      <c r="Z250" s="30">
        <v>1.6419999999999999</v>
      </c>
      <c r="AA250" s="30">
        <v>25.577999999999999</v>
      </c>
      <c r="AB250" s="30">
        <v>97.622</v>
      </c>
      <c r="AC250" s="30">
        <v>609</v>
      </c>
      <c r="AD250" s="6"/>
      <c r="AE250" s="6"/>
      <c r="AF250" s="30">
        <v>45.005000000000003</v>
      </c>
      <c r="AG250" s="30">
        <v>30.45</v>
      </c>
      <c r="AH250" s="30">
        <v>6.09</v>
      </c>
      <c r="AI250" s="30">
        <v>297.19</v>
      </c>
      <c r="AJ250" s="6"/>
      <c r="AK250" s="6"/>
      <c r="AL250" s="6"/>
      <c r="AM250" s="30">
        <v>4.8369999999999997</v>
      </c>
      <c r="AN250" s="30"/>
      <c r="AO250" s="39">
        <f t="shared" si="167"/>
        <v>0.18730666666666665</v>
      </c>
      <c r="AP250" s="39">
        <f t="shared" si="198"/>
        <v>0.42024333333333336</v>
      </c>
      <c r="AQ250" s="39">
        <f t="shared" si="210"/>
        <v>0.26838666666666666</v>
      </c>
      <c r="AR250" s="39">
        <f t="shared" si="168"/>
        <v>0.29008</v>
      </c>
      <c r="AS250" s="39">
        <f t="shared" si="169"/>
        <v>2.9124423963133643</v>
      </c>
      <c r="AT250" s="39">
        <f t="shared" si="170"/>
        <v>0</v>
      </c>
      <c r="AU250" s="39">
        <f t="shared" si="171"/>
        <v>1.1955299539170507</v>
      </c>
      <c r="AV250" s="39">
        <f t="shared" si="172"/>
        <v>0.23009049773755658</v>
      </c>
      <c r="AW250" s="39">
        <f t="shared" si="173"/>
        <v>422.95</v>
      </c>
      <c r="AX250" s="39">
        <f t="shared" si="174"/>
        <v>1.5207373271889402</v>
      </c>
      <c r="AY250" s="39">
        <f t="shared" si="175"/>
        <v>334.95</v>
      </c>
      <c r="AZ250" s="39">
        <f t="shared" si="175"/>
        <v>53.29</v>
      </c>
      <c r="BA250" s="39">
        <f t="shared" si="175"/>
        <v>144.63999999999999</v>
      </c>
      <c r="BB250" s="39">
        <f t="shared" si="165"/>
        <v>0</v>
      </c>
      <c r="BC250" s="39">
        <f t="shared" si="176"/>
        <v>0</v>
      </c>
      <c r="BD250" s="39">
        <f t="shared" si="177"/>
        <v>64.539170506912441</v>
      </c>
      <c r="BE250" s="39">
        <f t="shared" si="177"/>
        <v>0</v>
      </c>
      <c r="BF250" s="39">
        <f t="shared" si="177"/>
        <v>2.9585253456221201</v>
      </c>
      <c r="BG250" s="39">
        <f t="shared" si="178"/>
        <v>0</v>
      </c>
      <c r="BH250" s="39">
        <f t="shared" si="199"/>
        <v>3.6839477726574499</v>
      </c>
      <c r="BI250" s="39">
        <f t="shared" si="179"/>
        <v>0.10946666666666666</v>
      </c>
      <c r="BJ250" s="39">
        <f t="shared" si="180"/>
        <v>1.7333965844402277</v>
      </c>
      <c r="BK250" s="39">
        <f t="shared" si="181"/>
        <v>9.7622E-2</v>
      </c>
      <c r="BL250" s="39">
        <f t="shared" si="182"/>
        <v>0.20300000000000001</v>
      </c>
      <c r="BM250" s="39">
        <f t="shared" si="183"/>
        <v>0</v>
      </c>
      <c r="BN250" s="39">
        <f t="shared" si="183"/>
        <v>0</v>
      </c>
      <c r="BO250" s="39">
        <f t="shared" si="183"/>
        <v>6.9452160493827159E-2</v>
      </c>
      <c r="BP250" s="39">
        <f t="shared" si="166"/>
        <v>4.6990740740740743E-2</v>
      </c>
      <c r="BQ250" s="39">
        <f t="shared" si="184"/>
        <v>14.032258064516128</v>
      </c>
      <c r="BR250" s="39">
        <f t="shared" si="185"/>
        <v>0</v>
      </c>
      <c r="BS250" s="39">
        <f t="shared" si="186"/>
        <v>0</v>
      </c>
      <c r="BT250" s="39">
        <f t="shared" si="200"/>
        <v>0</v>
      </c>
      <c r="BU250" s="39">
        <f t="shared" si="200"/>
        <v>16.795138888888889</v>
      </c>
      <c r="BV250" s="40"/>
      <c r="BW250" s="39">
        <v>6.2930000000000001</v>
      </c>
      <c r="BX250" s="39">
        <f t="shared" si="211"/>
        <v>0.26838666666666666</v>
      </c>
      <c r="BY250" s="39">
        <f t="shared" si="205"/>
        <v>0.5897369008933333</v>
      </c>
      <c r="BZ250" s="39"/>
      <c r="CA250" s="39">
        <f t="shared" si="206"/>
        <v>0.5897369008933333</v>
      </c>
      <c r="CB250" s="39">
        <f t="shared" si="162"/>
        <v>0.29008</v>
      </c>
      <c r="CC250" s="39">
        <f t="shared" si="202"/>
        <v>1.5207373271889402</v>
      </c>
      <c r="CD250" s="39">
        <f t="shared" si="194"/>
        <v>2.9124423963133643</v>
      </c>
      <c r="CE250" s="39">
        <f t="shared" si="195"/>
        <v>1.1955299539170507</v>
      </c>
      <c r="CF250" s="39">
        <f t="shared" si="213"/>
        <v>0.10946666666666666</v>
      </c>
      <c r="CG250" s="39">
        <f t="shared" si="212"/>
        <v>9.7622E-2</v>
      </c>
      <c r="CH250" s="39">
        <f t="shared" si="191"/>
        <v>1.7333965844402277</v>
      </c>
      <c r="CI250" s="39">
        <f t="shared" si="192"/>
        <v>0</v>
      </c>
      <c r="CJ250" s="39">
        <f t="shared" si="203"/>
        <v>0.23009049773755658</v>
      </c>
      <c r="CK250" s="39">
        <f t="shared" si="189"/>
        <v>2.9124423963133643</v>
      </c>
      <c r="CL250" s="39">
        <f t="shared" si="193"/>
        <v>16.795138888888889</v>
      </c>
      <c r="CM250" s="39">
        <v>3.2</v>
      </c>
      <c r="CN250" s="39">
        <f t="shared" si="163"/>
        <v>3.6839477726574499</v>
      </c>
      <c r="CO250" s="39">
        <f t="shared" si="190"/>
        <v>2.9124423963133643</v>
      </c>
      <c r="CP250" s="39">
        <f t="shared" si="196"/>
        <v>9.0185898576583785</v>
      </c>
      <c r="CQ250" s="39">
        <v>3.8</v>
      </c>
      <c r="CR250" s="39">
        <v>4.1466464999999992</v>
      </c>
      <c r="CS250" s="39">
        <f t="shared" si="204"/>
        <v>3.8</v>
      </c>
      <c r="CT250" s="6"/>
      <c r="CU250" s="39">
        <f t="shared" si="207"/>
        <v>0.70043267095157946</v>
      </c>
    </row>
    <row r="251" spans="1:99">
      <c r="A251" s="59">
        <v>1743</v>
      </c>
      <c r="B251" s="6"/>
      <c r="C251" s="30">
        <v>600.36</v>
      </c>
      <c r="D251" s="30">
        <v>436.1</v>
      </c>
      <c r="E251" s="30">
        <v>271.42</v>
      </c>
      <c r="F251" s="30">
        <v>1060.81</v>
      </c>
      <c r="G251" s="30">
        <v>12.106999999999999</v>
      </c>
      <c r="H251" s="30">
        <v>1.1970000000000001</v>
      </c>
      <c r="I251" s="6"/>
      <c r="J251" s="30">
        <v>58.424999999999997</v>
      </c>
      <c r="K251" s="30">
        <v>0.47760000000000002</v>
      </c>
      <c r="L251" s="30">
        <v>51.11</v>
      </c>
      <c r="M251" s="30">
        <v>226.5</v>
      </c>
      <c r="N251" s="30">
        <v>381.3</v>
      </c>
      <c r="O251" s="30">
        <v>0.64</v>
      </c>
      <c r="P251" s="6"/>
      <c r="Q251" s="30">
        <v>57.38</v>
      </c>
      <c r="R251" s="30">
        <v>116.85</v>
      </c>
      <c r="S251" s="30">
        <v>830.25</v>
      </c>
      <c r="T251" s="6"/>
      <c r="U251" s="30">
        <v>29.7</v>
      </c>
      <c r="V251" s="6"/>
      <c r="W251" s="30">
        <v>1.0469999999999999</v>
      </c>
      <c r="X251" s="30">
        <v>104.55</v>
      </c>
      <c r="Y251" s="30">
        <v>38.805999999999997</v>
      </c>
      <c r="Z251" s="30">
        <v>1.4350000000000001</v>
      </c>
      <c r="AA251" s="30">
        <v>28.597000000000001</v>
      </c>
      <c r="AB251" s="30">
        <v>100.24</v>
      </c>
      <c r="AC251" s="30">
        <v>639.6</v>
      </c>
      <c r="AD251" s="6"/>
      <c r="AE251" s="6"/>
      <c r="AF251" s="30">
        <v>47.723999999999997</v>
      </c>
      <c r="AG251" s="30">
        <v>30.75</v>
      </c>
      <c r="AH251" s="30">
        <v>7.0720000000000001</v>
      </c>
      <c r="AI251" s="30">
        <v>297.66000000000003</v>
      </c>
      <c r="AJ251" s="6"/>
      <c r="AK251" s="6"/>
      <c r="AL251" s="30">
        <v>1.4350000000000001</v>
      </c>
      <c r="AM251" s="30">
        <v>5.3090000000000002</v>
      </c>
      <c r="AN251" s="30"/>
      <c r="AO251" s="39">
        <f t="shared" si="167"/>
        <v>0.14536666666666667</v>
      </c>
      <c r="AP251" s="39">
        <f t="shared" si="198"/>
        <v>0.35360333333333333</v>
      </c>
      <c r="AQ251" s="39">
        <f t="shared" si="210"/>
        <v>0.20011999999999999</v>
      </c>
      <c r="AR251" s="39">
        <f t="shared" si="168"/>
        <v>0.24213999999999999</v>
      </c>
      <c r="AS251" s="39">
        <f t="shared" si="169"/>
        <v>2.7580645161290325</v>
      </c>
      <c r="AT251" s="39">
        <f t="shared" si="170"/>
        <v>0</v>
      </c>
      <c r="AU251" s="39">
        <f t="shared" si="171"/>
        <v>1.3461981566820276</v>
      </c>
      <c r="AV251" s="39">
        <f t="shared" si="172"/>
        <v>0.23126696832579186</v>
      </c>
      <c r="AW251" s="39">
        <f t="shared" si="173"/>
        <v>381.3</v>
      </c>
      <c r="AX251" s="39">
        <f t="shared" si="174"/>
        <v>1.4746543778801844</v>
      </c>
      <c r="AY251" s="39">
        <f t="shared" si="175"/>
        <v>0</v>
      </c>
      <c r="AZ251" s="39">
        <f t="shared" si="175"/>
        <v>57.38</v>
      </c>
      <c r="BA251" s="39">
        <f t="shared" si="175"/>
        <v>116.85</v>
      </c>
      <c r="BB251" s="39">
        <f t="shared" si="165"/>
        <v>830.25</v>
      </c>
      <c r="BC251" s="39">
        <f t="shared" si="176"/>
        <v>0</v>
      </c>
      <c r="BD251" s="39">
        <f t="shared" si="177"/>
        <v>68.433179723502306</v>
      </c>
      <c r="BE251" s="39">
        <f t="shared" si="177"/>
        <v>0</v>
      </c>
      <c r="BF251" s="39">
        <f t="shared" si="177"/>
        <v>2.4124423963133639</v>
      </c>
      <c r="BG251" s="39">
        <f t="shared" si="178"/>
        <v>10.037442396313363</v>
      </c>
      <c r="BH251" s="39">
        <f t="shared" si="199"/>
        <v>3.6411290322580645</v>
      </c>
      <c r="BI251" s="39">
        <f t="shared" si="179"/>
        <v>9.5666666666666664E-2</v>
      </c>
      <c r="BJ251" s="39">
        <f t="shared" si="180"/>
        <v>1.9379913255624832</v>
      </c>
      <c r="BK251" s="39">
        <f t="shared" si="181"/>
        <v>0.10024</v>
      </c>
      <c r="BL251" s="39">
        <f t="shared" si="182"/>
        <v>0.2132</v>
      </c>
      <c r="BM251" s="39">
        <f t="shared" si="183"/>
        <v>0</v>
      </c>
      <c r="BN251" s="39">
        <f t="shared" si="183"/>
        <v>0</v>
      </c>
      <c r="BO251" s="39">
        <f t="shared" si="183"/>
        <v>7.3648148148148143E-2</v>
      </c>
      <c r="BP251" s="39">
        <f t="shared" si="166"/>
        <v>4.7453703703703706E-2</v>
      </c>
      <c r="BQ251" s="39">
        <f t="shared" si="184"/>
        <v>16.294930875576036</v>
      </c>
      <c r="BR251" s="39">
        <f t="shared" si="185"/>
        <v>0</v>
      </c>
      <c r="BS251" s="39">
        <f t="shared" si="186"/>
        <v>0</v>
      </c>
      <c r="BT251" s="39">
        <f t="shared" si="200"/>
        <v>4.9826388888888893</v>
      </c>
      <c r="BU251" s="39">
        <f t="shared" si="200"/>
        <v>18.434027777777779</v>
      </c>
      <c r="BV251" s="40"/>
      <c r="BW251" s="39">
        <v>6.5090000000000003</v>
      </c>
      <c r="BX251" s="39">
        <f t="shared" si="211"/>
        <v>0.20011999999999999</v>
      </c>
      <c r="BY251" s="39">
        <f t="shared" si="205"/>
        <v>0.51100437876000004</v>
      </c>
      <c r="BZ251" s="39"/>
      <c r="CA251" s="39">
        <f t="shared" si="206"/>
        <v>0.51100437876000004</v>
      </c>
      <c r="CB251" s="39">
        <f t="shared" si="162"/>
        <v>0.24213999999999999</v>
      </c>
      <c r="CC251" s="39">
        <f t="shared" si="202"/>
        <v>1.4746543778801844</v>
      </c>
      <c r="CD251" s="39">
        <f t="shared" si="194"/>
        <v>2.7580645161290325</v>
      </c>
      <c r="CE251" s="39">
        <f t="shared" si="195"/>
        <v>1.3461981566820276</v>
      </c>
      <c r="CF251" s="39">
        <f t="shared" si="213"/>
        <v>9.5666666666666664E-2</v>
      </c>
      <c r="CG251" s="39">
        <f t="shared" si="212"/>
        <v>0.10024</v>
      </c>
      <c r="CH251" s="39">
        <f t="shared" si="191"/>
        <v>1.9379913255624832</v>
      </c>
      <c r="CI251" s="39">
        <f t="shared" si="192"/>
        <v>10.037442396313363</v>
      </c>
      <c r="CJ251" s="39">
        <f t="shared" si="203"/>
        <v>0.23126696832579186</v>
      </c>
      <c r="CK251" s="39">
        <f t="shared" si="189"/>
        <v>2.7580645161290325</v>
      </c>
      <c r="CL251" s="39">
        <f t="shared" si="193"/>
        <v>18.434027777777779</v>
      </c>
      <c r="CM251" s="39">
        <f>BT251</f>
        <v>4.9826388888888893</v>
      </c>
      <c r="CN251" s="39">
        <f t="shared" si="163"/>
        <v>3.6411290322580645</v>
      </c>
      <c r="CO251" s="39">
        <f t="shared" si="190"/>
        <v>2.7580645161290325</v>
      </c>
      <c r="CP251" s="39">
        <f t="shared" si="196"/>
        <v>9.5634525578688674</v>
      </c>
      <c r="CQ251" s="39">
        <v>3.8</v>
      </c>
      <c r="CR251" s="39">
        <v>4.1466464999999992</v>
      </c>
      <c r="CS251" s="39">
        <f t="shared" si="204"/>
        <v>3.8</v>
      </c>
      <c r="CT251" s="6"/>
      <c r="CU251" s="39">
        <f t="shared" si="207"/>
        <v>0.67501917208217199</v>
      </c>
    </row>
    <row r="252" spans="1:99">
      <c r="A252" s="59">
        <v>1744</v>
      </c>
      <c r="B252" s="6"/>
      <c r="C252" s="30">
        <v>552.91999999999996</v>
      </c>
      <c r="D252" s="30">
        <v>425.68</v>
      </c>
      <c r="E252" s="30">
        <v>321.73</v>
      </c>
      <c r="F252" s="30">
        <v>1011.73</v>
      </c>
      <c r="G252" s="30">
        <v>11.278</v>
      </c>
      <c r="H252" s="30">
        <v>1.262</v>
      </c>
      <c r="I252" s="6"/>
      <c r="J252" s="30">
        <v>63.591999999999999</v>
      </c>
      <c r="K252" s="30">
        <v>0.47989999999999999</v>
      </c>
      <c r="L252" s="30">
        <v>51.91</v>
      </c>
      <c r="M252" s="30">
        <v>216.3</v>
      </c>
      <c r="N252" s="30">
        <v>441.5</v>
      </c>
      <c r="O252" s="30">
        <v>0.61799999999999999</v>
      </c>
      <c r="P252" s="30">
        <v>255.42</v>
      </c>
      <c r="Q252" s="30">
        <v>48.7</v>
      </c>
      <c r="R252" s="30">
        <v>78.480999999999995</v>
      </c>
      <c r="S252" s="6"/>
      <c r="T252" s="6"/>
      <c r="U252" s="30">
        <v>28.67</v>
      </c>
      <c r="V252" s="6"/>
      <c r="W252" s="30">
        <v>1.976</v>
      </c>
      <c r="X252" s="30">
        <v>105.06</v>
      </c>
      <c r="Y252" s="30">
        <v>50.923000000000002</v>
      </c>
      <c r="Z252" s="30">
        <v>1.5449999999999999</v>
      </c>
      <c r="AA252" s="30">
        <v>27.81</v>
      </c>
      <c r="AB252" s="30">
        <v>91.155000000000001</v>
      </c>
      <c r="AC252" s="30">
        <v>642.72</v>
      </c>
      <c r="AD252" s="6"/>
      <c r="AE252" s="30">
        <v>22.866</v>
      </c>
      <c r="AF252" s="30">
        <v>48.451000000000001</v>
      </c>
      <c r="AG252" s="30">
        <v>33.99</v>
      </c>
      <c r="AH252" s="30">
        <v>7.2</v>
      </c>
      <c r="AI252" s="30">
        <v>296.64</v>
      </c>
      <c r="AJ252" s="6"/>
      <c r="AK252" s="6"/>
      <c r="AL252" s="30">
        <v>1.4419999999999999</v>
      </c>
      <c r="AM252" s="30">
        <v>5.4320000000000004</v>
      </c>
      <c r="AN252" s="30"/>
      <c r="AO252" s="39">
        <f t="shared" si="167"/>
        <v>0.14189333333333334</v>
      </c>
      <c r="AP252" s="39">
        <f t="shared" si="198"/>
        <v>0.33724333333333334</v>
      </c>
      <c r="AQ252" s="39">
        <f t="shared" si="210"/>
        <v>0.18430666666666665</v>
      </c>
      <c r="AR252" s="39">
        <f t="shared" si="168"/>
        <v>0.22556000000000001</v>
      </c>
      <c r="AS252" s="39">
        <f t="shared" si="169"/>
        <v>2.9078341013824884</v>
      </c>
      <c r="AT252" s="39">
        <f t="shared" si="170"/>
        <v>0</v>
      </c>
      <c r="AU252" s="39">
        <f t="shared" si="171"/>
        <v>1.4652534562211981</v>
      </c>
      <c r="AV252" s="39">
        <f t="shared" si="172"/>
        <v>0.23488687782805429</v>
      </c>
      <c r="AW252" s="39">
        <f t="shared" si="173"/>
        <v>441.5</v>
      </c>
      <c r="AX252" s="39">
        <f t="shared" si="174"/>
        <v>1.4239631336405529</v>
      </c>
      <c r="AY252" s="39">
        <f t="shared" si="175"/>
        <v>255.42</v>
      </c>
      <c r="AZ252" s="39">
        <f t="shared" si="175"/>
        <v>48.7</v>
      </c>
      <c r="BA252" s="39">
        <f t="shared" si="175"/>
        <v>78.480999999999995</v>
      </c>
      <c r="BB252" s="39">
        <f t="shared" si="165"/>
        <v>0</v>
      </c>
      <c r="BC252" s="39">
        <f t="shared" si="176"/>
        <v>0</v>
      </c>
      <c r="BD252" s="39">
        <f t="shared" si="177"/>
        <v>66.059907834101381</v>
      </c>
      <c r="BE252" s="39">
        <f t="shared" si="177"/>
        <v>0</v>
      </c>
      <c r="BF252" s="39">
        <f t="shared" si="177"/>
        <v>4.5529953917050694</v>
      </c>
      <c r="BG252" s="39">
        <f t="shared" si="178"/>
        <v>10.086405529953916</v>
      </c>
      <c r="BH252" s="39">
        <f t="shared" si="199"/>
        <v>4.5366743471582174</v>
      </c>
      <c r="BI252" s="39">
        <f t="shared" si="179"/>
        <v>0.10299999999999999</v>
      </c>
      <c r="BJ252" s="39">
        <f t="shared" si="180"/>
        <v>1.8846570886419083</v>
      </c>
      <c r="BK252" s="39">
        <f t="shared" si="181"/>
        <v>9.1155E-2</v>
      </c>
      <c r="BL252" s="39">
        <f t="shared" si="182"/>
        <v>0.21424000000000001</v>
      </c>
      <c r="BM252" s="39">
        <f t="shared" si="183"/>
        <v>0</v>
      </c>
      <c r="BN252" s="39">
        <f t="shared" si="183"/>
        <v>3.5287037037037033E-2</v>
      </c>
      <c r="BO252" s="39">
        <f t="shared" si="183"/>
        <v>7.4770061728395065E-2</v>
      </c>
      <c r="BP252" s="39">
        <f t="shared" si="166"/>
        <v>5.2453703703703704E-2</v>
      </c>
      <c r="BQ252" s="39">
        <f t="shared" si="184"/>
        <v>16.589861751152075</v>
      </c>
      <c r="BR252" s="39">
        <f t="shared" si="185"/>
        <v>0</v>
      </c>
      <c r="BS252" s="39">
        <f t="shared" si="186"/>
        <v>0</v>
      </c>
      <c r="BT252" s="39">
        <f t="shared" si="200"/>
        <v>5.0069444444444446</v>
      </c>
      <c r="BU252" s="39">
        <f t="shared" si="200"/>
        <v>18.861111111111114</v>
      </c>
      <c r="BV252" s="40"/>
      <c r="BW252" s="39">
        <v>6.4889999999999999</v>
      </c>
      <c r="BX252" s="39">
        <f t="shared" si="211"/>
        <v>0.18430666666666665</v>
      </c>
      <c r="BY252" s="39">
        <f t="shared" si="205"/>
        <v>0.4907516290533333</v>
      </c>
      <c r="BZ252" s="39"/>
      <c r="CA252" s="39">
        <f t="shared" si="206"/>
        <v>0.4907516290533333</v>
      </c>
      <c r="CB252" s="39">
        <f t="shared" si="162"/>
        <v>0.22556000000000001</v>
      </c>
      <c r="CC252" s="39">
        <f t="shared" si="202"/>
        <v>1.4239631336405529</v>
      </c>
      <c r="CD252" s="39">
        <f t="shared" si="194"/>
        <v>2.9078341013824884</v>
      </c>
      <c r="CE252" s="39">
        <f t="shared" si="195"/>
        <v>1.4652534562211981</v>
      </c>
      <c r="CF252" s="39">
        <f t="shared" si="213"/>
        <v>0.10299999999999999</v>
      </c>
      <c r="CG252" s="39">
        <f t="shared" si="212"/>
        <v>9.1155E-2</v>
      </c>
      <c r="CH252" s="39">
        <f t="shared" si="191"/>
        <v>1.8846570886419083</v>
      </c>
      <c r="CI252" s="39">
        <f t="shared" si="192"/>
        <v>10.086405529953916</v>
      </c>
      <c r="CJ252" s="39">
        <f t="shared" si="203"/>
        <v>0.23488687782805429</v>
      </c>
      <c r="CK252" s="39">
        <f t="shared" si="189"/>
        <v>2.9078341013824884</v>
      </c>
      <c r="CL252" s="39">
        <f t="shared" si="193"/>
        <v>18.861111111111114</v>
      </c>
      <c r="CM252" s="39">
        <f>BT252</f>
        <v>5.0069444444444446</v>
      </c>
      <c r="CN252" s="39">
        <f t="shared" si="163"/>
        <v>4.5366743471582174</v>
      </c>
      <c r="CO252" s="39">
        <f t="shared" si="190"/>
        <v>2.9078341013824884</v>
      </c>
      <c r="CP252" s="39">
        <f t="shared" si="196"/>
        <v>9.7091367002201103</v>
      </c>
      <c r="CQ252" s="39">
        <f>1000*BN252/9.254</f>
        <v>3.813165878218828</v>
      </c>
      <c r="CR252" s="39">
        <v>4.1466464999999992</v>
      </c>
      <c r="CS252" s="39">
        <f t="shared" si="204"/>
        <v>3.813165878218828</v>
      </c>
      <c r="CT252" s="6"/>
      <c r="CU252" s="39">
        <f t="shared" si="207"/>
        <v>0.67469738340882424</v>
      </c>
    </row>
    <row r="253" spans="1:99">
      <c r="A253" s="59">
        <v>1745</v>
      </c>
      <c r="B253" s="6"/>
      <c r="C253" s="30">
        <v>741.52</v>
      </c>
      <c r="D253" s="30">
        <v>536</v>
      </c>
      <c r="E253" s="30">
        <v>482.45</v>
      </c>
      <c r="F253" s="30">
        <v>1192.48</v>
      </c>
      <c r="G253" s="30">
        <v>13.02</v>
      </c>
      <c r="H253" s="30">
        <v>1.55</v>
      </c>
      <c r="I253" s="6"/>
      <c r="J253" s="30">
        <v>66.867999999999995</v>
      </c>
      <c r="K253" s="30">
        <v>0.49120000000000003</v>
      </c>
      <c r="L253" s="30">
        <v>49.88</v>
      </c>
      <c r="M253" s="30">
        <v>213.15</v>
      </c>
      <c r="N253" s="30">
        <v>372.81</v>
      </c>
      <c r="O253" s="30">
        <v>0.64300000000000002</v>
      </c>
      <c r="P253" s="30">
        <v>475.02</v>
      </c>
      <c r="Q253" s="30">
        <v>49.82</v>
      </c>
      <c r="R253" s="30">
        <v>46.04</v>
      </c>
      <c r="S253" s="30">
        <v>757.17</v>
      </c>
      <c r="T253" s="6"/>
      <c r="U253" s="30">
        <v>26.19</v>
      </c>
      <c r="V253" s="6"/>
      <c r="W253" s="30">
        <v>1.605</v>
      </c>
      <c r="X253" s="30">
        <v>105.05</v>
      </c>
      <c r="Y253" s="30">
        <v>62.97</v>
      </c>
      <c r="Z253" s="6"/>
      <c r="AA253" s="30">
        <v>23.751000000000001</v>
      </c>
      <c r="AB253" s="6"/>
      <c r="AC253" s="30">
        <v>633.36</v>
      </c>
      <c r="AD253" s="6"/>
      <c r="AE253" s="6"/>
      <c r="AF253" s="30">
        <v>43.360999999999997</v>
      </c>
      <c r="AG253" s="30">
        <v>36.54</v>
      </c>
      <c r="AH253" s="30">
        <v>7.2060000000000004</v>
      </c>
      <c r="AI253" s="30">
        <v>292.32</v>
      </c>
      <c r="AJ253" s="6"/>
      <c r="AK253" s="6"/>
      <c r="AL253" s="30">
        <v>1.3440000000000001</v>
      </c>
      <c r="AM253" s="30">
        <v>4.8719999999999999</v>
      </c>
      <c r="AN253" s="30"/>
      <c r="AO253" s="39">
        <f t="shared" si="167"/>
        <v>0.17866666666666667</v>
      </c>
      <c r="AP253" s="39">
        <f t="shared" si="198"/>
        <v>0.39749333333333337</v>
      </c>
      <c r="AQ253" s="39">
        <f t="shared" si="210"/>
        <v>0.24717333333333333</v>
      </c>
      <c r="AR253" s="39">
        <f t="shared" si="168"/>
        <v>0.26039999999999996</v>
      </c>
      <c r="AS253" s="39">
        <f t="shared" si="169"/>
        <v>3.5714285714285716</v>
      </c>
      <c r="AT253" s="39">
        <f t="shared" si="170"/>
        <v>0</v>
      </c>
      <c r="AU253" s="39">
        <f t="shared" si="171"/>
        <v>1.54073732718894</v>
      </c>
      <c r="AV253" s="39">
        <f t="shared" si="172"/>
        <v>0.22570135746606337</v>
      </c>
      <c r="AW253" s="39">
        <f t="shared" si="173"/>
        <v>372.81</v>
      </c>
      <c r="AX253" s="39">
        <f t="shared" si="174"/>
        <v>1.4815668202764978</v>
      </c>
      <c r="AY253" s="39">
        <f t="shared" si="175"/>
        <v>475.02</v>
      </c>
      <c r="AZ253" s="39">
        <f t="shared" si="175"/>
        <v>49.82</v>
      </c>
      <c r="BA253" s="39">
        <f t="shared" si="175"/>
        <v>46.04</v>
      </c>
      <c r="BB253" s="39">
        <f t="shared" si="165"/>
        <v>757.17</v>
      </c>
      <c r="BC253" s="39">
        <f t="shared" si="176"/>
        <v>0</v>
      </c>
      <c r="BD253" s="39">
        <f t="shared" si="177"/>
        <v>60.345622119815673</v>
      </c>
      <c r="BE253" s="39">
        <f t="shared" si="177"/>
        <v>0</v>
      </c>
      <c r="BF253" s="39">
        <f t="shared" si="177"/>
        <v>3.6981566820276499</v>
      </c>
      <c r="BG253" s="39">
        <f t="shared" si="178"/>
        <v>10.085445468509985</v>
      </c>
      <c r="BH253" s="39">
        <f t="shared" si="199"/>
        <v>4.254032258064516</v>
      </c>
      <c r="BI253" s="39">
        <f t="shared" si="179"/>
        <v>0</v>
      </c>
      <c r="BJ253" s="39">
        <f t="shared" si="180"/>
        <v>1.6095825426944972</v>
      </c>
      <c r="BK253" s="39">
        <f t="shared" si="181"/>
        <v>0</v>
      </c>
      <c r="BL253" s="39">
        <f t="shared" si="182"/>
        <v>0.21112</v>
      </c>
      <c r="BM253" s="39">
        <f t="shared" si="183"/>
        <v>0</v>
      </c>
      <c r="BN253" s="39">
        <f t="shared" si="183"/>
        <v>0</v>
      </c>
      <c r="BO253" s="39">
        <f t="shared" si="183"/>
        <v>6.6915123456790113E-2</v>
      </c>
      <c r="BP253" s="39">
        <f t="shared" si="166"/>
        <v>5.6388888888888884E-2</v>
      </c>
      <c r="BQ253" s="39">
        <f t="shared" si="184"/>
        <v>16.603686635944701</v>
      </c>
      <c r="BR253" s="39">
        <f t="shared" si="185"/>
        <v>0</v>
      </c>
      <c r="BS253" s="39">
        <f t="shared" si="186"/>
        <v>0</v>
      </c>
      <c r="BT253" s="39">
        <f t="shared" si="200"/>
        <v>4.666666666666667</v>
      </c>
      <c r="BU253" s="39">
        <f t="shared" si="200"/>
        <v>16.916666666666668</v>
      </c>
      <c r="BV253" s="40"/>
      <c r="BW253" s="39">
        <v>6.3940000000000001</v>
      </c>
      <c r="BX253" s="39">
        <f t="shared" si="211"/>
        <v>0.24717333333333333</v>
      </c>
      <c r="BY253" s="39">
        <f t="shared" si="205"/>
        <v>0.56624620498666667</v>
      </c>
      <c r="BZ253" s="39"/>
      <c r="CA253" s="39">
        <f t="shared" si="206"/>
        <v>0.56624620498666667</v>
      </c>
      <c r="CB253" s="39">
        <f t="shared" si="162"/>
        <v>0.26039999999999996</v>
      </c>
      <c r="CC253" s="39">
        <f t="shared" si="202"/>
        <v>1.4815668202764978</v>
      </c>
      <c r="CD253" s="39">
        <f t="shared" si="194"/>
        <v>3.5714285714285716</v>
      </c>
      <c r="CE253" s="39">
        <f t="shared" si="195"/>
        <v>1.54073732718894</v>
      </c>
      <c r="CF253" s="39">
        <v>0.1</v>
      </c>
      <c r="CG253" s="39">
        <v>0.1</v>
      </c>
      <c r="CH253" s="39">
        <f t="shared" si="191"/>
        <v>1.6095825426944972</v>
      </c>
      <c r="CI253" s="39">
        <f t="shared" si="192"/>
        <v>10.085445468509985</v>
      </c>
      <c r="CJ253" s="39">
        <f t="shared" si="203"/>
        <v>0.22570135746606337</v>
      </c>
      <c r="CK253" s="39">
        <f t="shared" si="189"/>
        <v>3.5714285714285716</v>
      </c>
      <c r="CL253" s="39">
        <f t="shared" si="193"/>
        <v>16.916666666666668</v>
      </c>
      <c r="CM253" s="39">
        <f>BT253</f>
        <v>4.666666666666667</v>
      </c>
      <c r="CN253" s="39">
        <f t="shared" si="163"/>
        <v>4.254032258064516</v>
      </c>
      <c r="CO253" s="39">
        <f t="shared" si="190"/>
        <v>3.5714285714285716</v>
      </c>
      <c r="CP253" s="39">
        <f t="shared" si="196"/>
        <v>8.6891473129191166</v>
      </c>
      <c r="CQ253" s="39">
        <v>3.3</v>
      </c>
      <c r="CR253" s="39">
        <v>3.7297878571428567</v>
      </c>
      <c r="CS253" s="39">
        <f t="shared" si="204"/>
        <v>3.3</v>
      </c>
      <c r="CT253" s="6"/>
      <c r="CU253" s="39">
        <f t="shared" si="207"/>
        <v>0.71690873493247009</v>
      </c>
    </row>
    <row r="254" spans="1:99">
      <c r="A254" s="59">
        <v>1746</v>
      </c>
      <c r="B254" s="6"/>
      <c r="C254" s="30">
        <v>910.08</v>
      </c>
      <c r="D254" s="30">
        <v>731.52</v>
      </c>
      <c r="E254" s="30">
        <v>550.91999999999996</v>
      </c>
      <c r="F254" s="30">
        <v>1396.62</v>
      </c>
      <c r="G254" s="30">
        <v>19.687999999999999</v>
      </c>
      <c r="H254" s="30">
        <v>1.514</v>
      </c>
      <c r="I254" s="6"/>
      <c r="J254" s="30">
        <v>60.84</v>
      </c>
      <c r="K254" s="30">
        <v>0.52600000000000002</v>
      </c>
      <c r="L254" s="30">
        <v>48.84</v>
      </c>
      <c r="M254" s="30">
        <v>285.95999999999998</v>
      </c>
      <c r="N254" s="30">
        <v>364.8</v>
      </c>
      <c r="O254" s="30">
        <v>0.66600000000000004</v>
      </c>
      <c r="P254" s="30">
        <v>275.39999999999998</v>
      </c>
      <c r="Q254" s="30">
        <v>42</v>
      </c>
      <c r="R254" s="30">
        <v>30</v>
      </c>
      <c r="S254" s="30">
        <v>870</v>
      </c>
      <c r="T254" s="6"/>
      <c r="U254" s="30">
        <v>26.16</v>
      </c>
      <c r="V254" s="6"/>
      <c r="W254" s="30">
        <v>1.508</v>
      </c>
      <c r="X254" s="30">
        <v>126</v>
      </c>
      <c r="Y254" s="30">
        <v>55.08</v>
      </c>
      <c r="Z254" s="6"/>
      <c r="AA254" s="30">
        <v>27</v>
      </c>
      <c r="AB254" s="30">
        <v>105</v>
      </c>
      <c r="AC254" s="6"/>
      <c r="AD254" s="6"/>
      <c r="AE254" s="30">
        <v>16.8</v>
      </c>
      <c r="AF254" s="30">
        <v>43.92</v>
      </c>
      <c r="AG254" s="30">
        <v>28.2</v>
      </c>
      <c r="AH254" s="30">
        <v>7.2</v>
      </c>
      <c r="AI254" s="30">
        <v>247.98</v>
      </c>
      <c r="AJ254" s="30">
        <v>5.7</v>
      </c>
      <c r="AK254" s="6"/>
      <c r="AL254" s="6"/>
      <c r="AM254" s="30">
        <v>4.0659999999999998</v>
      </c>
      <c r="AN254" s="30"/>
      <c r="AO254" s="39">
        <f t="shared" si="167"/>
        <v>0.24384</v>
      </c>
      <c r="AP254" s="39">
        <f t="shared" si="198"/>
        <v>0.46553999999999995</v>
      </c>
      <c r="AQ254" s="39">
        <f t="shared" si="210"/>
        <v>0.30336000000000002</v>
      </c>
      <c r="AR254" s="39">
        <f t="shared" si="168"/>
        <v>0.39376</v>
      </c>
      <c r="AS254" s="39">
        <f t="shared" si="169"/>
        <v>3.4884792626728109</v>
      </c>
      <c r="AT254" s="39">
        <f t="shared" si="170"/>
        <v>0</v>
      </c>
      <c r="AU254" s="39">
        <f t="shared" si="171"/>
        <v>1.4018433179723504</v>
      </c>
      <c r="AV254" s="39">
        <f t="shared" si="172"/>
        <v>0.22099547511312218</v>
      </c>
      <c r="AW254" s="39">
        <f t="shared" si="173"/>
        <v>364.8</v>
      </c>
      <c r="AX254" s="39">
        <f t="shared" si="174"/>
        <v>1.5345622119815669</v>
      </c>
      <c r="AY254" s="39">
        <f t="shared" si="175"/>
        <v>275.39999999999998</v>
      </c>
      <c r="AZ254" s="39">
        <f t="shared" si="175"/>
        <v>42</v>
      </c>
      <c r="BA254" s="39">
        <f t="shared" si="175"/>
        <v>30</v>
      </c>
      <c r="BB254" s="39">
        <f t="shared" si="165"/>
        <v>870</v>
      </c>
      <c r="BC254" s="39">
        <f t="shared" si="176"/>
        <v>0</v>
      </c>
      <c r="BD254" s="39">
        <f t="shared" si="177"/>
        <v>60.276497695852534</v>
      </c>
      <c r="BE254" s="39">
        <f t="shared" si="177"/>
        <v>0</v>
      </c>
      <c r="BF254" s="39">
        <f t="shared" si="177"/>
        <v>3.4746543778801842</v>
      </c>
      <c r="BG254" s="39">
        <f t="shared" si="178"/>
        <v>12.096774193548386</v>
      </c>
      <c r="BH254" s="39">
        <f t="shared" si="199"/>
        <v>4.115591397849462</v>
      </c>
      <c r="BI254" s="39">
        <f t="shared" si="179"/>
        <v>0</v>
      </c>
      <c r="BJ254" s="39">
        <f t="shared" si="180"/>
        <v>1.8297641637300082</v>
      </c>
      <c r="BK254" s="39">
        <f t="shared" si="181"/>
        <v>0.105</v>
      </c>
      <c r="BL254" s="39">
        <f t="shared" si="182"/>
        <v>0</v>
      </c>
      <c r="BM254" s="39">
        <f t="shared" si="183"/>
        <v>0</v>
      </c>
      <c r="BN254" s="39">
        <f t="shared" si="183"/>
        <v>2.5925925925925929E-2</v>
      </c>
      <c r="BO254" s="39">
        <f t="shared" si="183"/>
        <v>6.7777777777777784E-2</v>
      </c>
      <c r="BP254" s="39">
        <f t="shared" si="166"/>
        <v>4.3518518518518519E-2</v>
      </c>
      <c r="BQ254" s="39">
        <f t="shared" si="184"/>
        <v>16.589861751152075</v>
      </c>
      <c r="BR254" s="39">
        <f t="shared" si="185"/>
        <v>13.133640552995391</v>
      </c>
      <c r="BS254" s="39">
        <f t="shared" si="186"/>
        <v>0</v>
      </c>
      <c r="BT254" s="39">
        <f t="shared" si="200"/>
        <v>0</v>
      </c>
      <c r="BU254" s="39">
        <f t="shared" si="200"/>
        <v>14.118055555555555</v>
      </c>
      <c r="BV254" s="40"/>
      <c r="BW254" s="39">
        <v>6.3</v>
      </c>
      <c r="BX254" s="39">
        <f t="shared" si="211"/>
        <v>0.30336000000000002</v>
      </c>
      <c r="BY254" s="39">
        <f t="shared" si="205"/>
        <v>0.63345730927999999</v>
      </c>
      <c r="BZ254" s="39"/>
      <c r="CA254" s="39">
        <f t="shared" si="206"/>
        <v>0.63345730927999999</v>
      </c>
      <c r="CB254" s="39">
        <f t="shared" ref="CB254:CB300" si="214">AR254</f>
        <v>0.39376</v>
      </c>
      <c r="CC254" s="39">
        <f t="shared" si="202"/>
        <v>1.5345622119815669</v>
      </c>
      <c r="CD254" s="39">
        <f t="shared" si="194"/>
        <v>3.4884792626728109</v>
      </c>
      <c r="CE254" s="39">
        <f t="shared" si="195"/>
        <v>1.4018433179723504</v>
      </c>
      <c r="CF254" s="39">
        <v>0.1</v>
      </c>
      <c r="CG254" s="39">
        <f>BK254</f>
        <v>0.105</v>
      </c>
      <c r="CH254" s="39">
        <f t="shared" si="191"/>
        <v>1.8297641637300082</v>
      </c>
      <c r="CI254" s="39">
        <f t="shared" si="192"/>
        <v>12.096774193548386</v>
      </c>
      <c r="CJ254" s="39">
        <f t="shared" si="203"/>
        <v>0.22099547511312218</v>
      </c>
      <c r="CK254" s="39">
        <f t="shared" si="189"/>
        <v>3.4884792626728109</v>
      </c>
      <c r="CL254" s="39">
        <f t="shared" si="193"/>
        <v>14.118055555555555</v>
      </c>
      <c r="CM254" s="39">
        <v>3.0967741935483875</v>
      </c>
      <c r="CN254" s="39">
        <f t="shared" si="163"/>
        <v>4.115591397849462</v>
      </c>
      <c r="CO254" s="39">
        <f t="shared" si="190"/>
        <v>3.4884792626728109</v>
      </c>
      <c r="CP254" s="39">
        <f t="shared" si="196"/>
        <v>8.8011657937641594</v>
      </c>
      <c r="CQ254" s="39">
        <f>1000*BN254/9.254</f>
        <v>2.8015913038605933</v>
      </c>
      <c r="CR254" s="39">
        <v>4.0479168214285703</v>
      </c>
      <c r="CS254" s="39">
        <f t="shared" si="204"/>
        <v>2.8015913038605933</v>
      </c>
      <c r="CT254" s="6"/>
      <c r="CU254" s="39">
        <f t="shared" si="207"/>
        <v>0.73474966052623425</v>
      </c>
    </row>
    <row r="255" spans="1:99">
      <c r="A255" s="59">
        <v>1747</v>
      </c>
      <c r="B255" s="6"/>
      <c r="C255" s="30">
        <v>931.24</v>
      </c>
      <c r="D255" s="30">
        <v>650.96</v>
      </c>
      <c r="E255" s="30">
        <v>436.2</v>
      </c>
      <c r="F255" s="30">
        <v>1355.62</v>
      </c>
      <c r="G255" s="30">
        <v>16.221</v>
      </c>
      <c r="H255" s="30">
        <v>1.2050000000000001</v>
      </c>
      <c r="I255" s="6"/>
      <c r="J255" s="30">
        <v>62.115000000000002</v>
      </c>
      <c r="K255" s="30">
        <v>0.47260000000000002</v>
      </c>
      <c r="L255" s="30">
        <v>48.84</v>
      </c>
      <c r="M255" s="6"/>
      <c r="N255" s="30">
        <v>370.33</v>
      </c>
      <c r="O255" s="30">
        <v>0.67300000000000004</v>
      </c>
      <c r="P255" s="30">
        <v>289.55</v>
      </c>
      <c r="Q255" s="30">
        <v>47.93</v>
      </c>
      <c r="R255" s="6"/>
      <c r="S255" s="30">
        <v>727.2</v>
      </c>
      <c r="T255" s="6"/>
      <c r="U255" s="30">
        <v>27.45</v>
      </c>
      <c r="V255" s="6"/>
      <c r="W255" s="30">
        <v>1.26</v>
      </c>
      <c r="X255" s="30">
        <v>127.26</v>
      </c>
      <c r="Y255" s="30">
        <v>50.781999999999996</v>
      </c>
      <c r="Z255" s="6"/>
      <c r="AA255" s="30">
        <v>41.207999999999998</v>
      </c>
      <c r="AB255" s="6"/>
      <c r="AC255" s="6"/>
      <c r="AD255" s="6"/>
      <c r="AE255" s="30">
        <v>24.24</v>
      </c>
      <c r="AF255" s="30">
        <v>44.661999999999999</v>
      </c>
      <c r="AG255" s="30">
        <v>26.664000000000001</v>
      </c>
      <c r="AH255" s="30">
        <v>7.2030000000000003</v>
      </c>
      <c r="AI255" s="6"/>
      <c r="AJ255" s="30">
        <v>5.2519999999999998</v>
      </c>
      <c r="AK255" s="6"/>
      <c r="AL255" s="6"/>
      <c r="AM255" s="30">
        <v>3.5350000000000001</v>
      </c>
      <c r="AN255" s="30"/>
      <c r="AO255" s="39">
        <f t="shared" si="167"/>
        <v>0.21698666666666669</v>
      </c>
      <c r="AP255" s="39">
        <f t="shared" si="198"/>
        <v>0.45187333333333329</v>
      </c>
      <c r="AQ255" s="39">
        <f t="shared" si="210"/>
        <v>0.31041333333333332</v>
      </c>
      <c r="AR255" s="39">
        <f t="shared" si="168"/>
        <v>0.32441999999999999</v>
      </c>
      <c r="AS255" s="39">
        <f t="shared" si="169"/>
        <v>2.7764976958525347</v>
      </c>
      <c r="AT255" s="39">
        <f t="shared" si="170"/>
        <v>0</v>
      </c>
      <c r="AU255" s="39">
        <f t="shared" si="171"/>
        <v>1.431221198156682</v>
      </c>
      <c r="AV255" s="39">
        <f t="shared" si="172"/>
        <v>0.22099547511312218</v>
      </c>
      <c r="AW255" s="39">
        <f t="shared" si="173"/>
        <v>370.33</v>
      </c>
      <c r="AX255" s="39">
        <f t="shared" si="174"/>
        <v>1.5506912442396314</v>
      </c>
      <c r="AY255" s="39">
        <f t="shared" si="175"/>
        <v>289.55</v>
      </c>
      <c r="AZ255" s="39">
        <f t="shared" si="175"/>
        <v>47.93</v>
      </c>
      <c r="BA255" s="39">
        <f t="shared" si="175"/>
        <v>0</v>
      </c>
      <c r="BB255" s="39">
        <f t="shared" si="165"/>
        <v>727.2</v>
      </c>
      <c r="BC255" s="39">
        <f t="shared" si="176"/>
        <v>0</v>
      </c>
      <c r="BD255" s="39">
        <f t="shared" si="177"/>
        <v>63.248847926267281</v>
      </c>
      <c r="BE255" s="39">
        <f t="shared" si="177"/>
        <v>0</v>
      </c>
      <c r="BF255" s="39">
        <f t="shared" si="177"/>
        <v>2.903225806451613</v>
      </c>
      <c r="BG255" s="39">
        <f t="shared" si="178"/>
        <v>12.217741935483872</v>
      </c>
      <c r="BH255" s="39">
        <f t="shared" si="199"/>
        <v>4.9478686635944698</v>
      </c>
      <c r="BI255" s="39">
        <f t="shared" si="179"/>
        <v>0</v>
      </c>
      <c r="BJ255" s="39">
        <f t="shared" si="180"/>
        <v>2.7926267281105988</v>
      </c>
      <c r="BK255" s="39">
        <f t="shared" si="181"/>
        <v>0</v>
      </c>
      <c r="BL255" s="39">
        <f t="shared" si="182"/>
        <v>0</v>
      </c>
      <c r="BM255" s="39">
        <f t="shared" si="183"/>
        <v>0</v>
      </c>
      <c r="BN255" s="39">
        <f t="shared" si="183"/>
        <v>3.7407407407407403E-2</v>
      </c>
      <c r="BO255" s="39">
        <f t="shared" si="183"/>
        <v>6.8922839506172839E-2</v>
      </c>
      <c r="BP255" s="39">
        <f t="shared" si="166"/>
        <v>4.1148148148148149E-2</v>
      </c>
      <c r="BQ255" s="39">
        <f t="shared" si="184"/>
        <v>16.596774193548388</v>
      </c>
      <c r="BR255" s="39">
        <f t="shared" si="185"/>
        <v>12.101382488479262</v>
      </c>
      <c r="BS255" s="39">
        <f t="shared" si="186"/>
        <v>0</v>
      </c>
      <c r="BT255" s="39">
        <f t="shared" si="200"/>
        <v>0</v>
      </c>
      <c r="BU255" s="39">
        <f t="shared" si="200"/>
        <v>12.274305555555557</v>
      </c>
      <c r="BV255" s="40"/>
      <c r="BW255" s="39">
        <v>6.3630000000000004</v>
      </c>
      <c r="BX255" s="39">
        <f t="shared" si="211"/>
        <v>0.31041333333333332</v>
      </c>
      <c r="BY255" s="39">
        <f t="shared" si="205"/>
        <v>0.64404680950666671</v>
      </c>
      <c r="BZ255" s="39"/>
      <c r="CA255" s="39">
        <f t="shared" si="206"/>
        <v>0.64404680950666671</v>
      </c>
      <c r="CB255" s="39">
        <f t="shared" si="214"/>
        <v>0.32441999999999999</v>
      </c>
      <c r="CC255" s="39">
        <f t="shared" si="202"/>
        <v>1.5506912442396314</v>
      </c>
      <c r="CD255" s="39">
        <f t="shared" si="194"/>
        <v>2.7764976958525347</v>
      </c>
      <c r="CE255" s="39">
        <f t="shared" si="195"/>
        <v>1.431221198156682</v>
      </c>
      <c r="CF255" s="39">
        <v>0.1</v>
      </c>
      <c r="CG255" s="39">
        <v>0.09</v>
      </c>
      <c r="CH255" s="39">
        <f t="shared" si="191"/>
        <v>2.7926267281105988</v>
      </c>
      <c r="CI255" s="39">
        <f t="shared" si="192"/>
        <v>12.217741935483872</v>
      </c>
      <c r="CJ255" s="39">
        <f t="shared" si="203"/>
        <v>0.22099547511312218</v>
      </c>
      <c r="CK255" s="39">
        <f t="shared" si="189"/>
        <v>2.7764976958525347</v>
      </c>
      <c r="CL255" s="39">
        <f t="shared" si="193"/>
        <v>12.274305555555557</v>
      </c>
      <c r="CM255" s="39">
        <v>3.0967741935483875</v>
      </c>
      <c r="CN255" s="39">
        <f t="shared" ref="CN255:CN270" si="215">BH255</f>
        <v>4.9478686635944698</v>
      </c>
      <c r="CO255" s="39">
        <f t="shared" si="190"/>
        <v>2.7764976958525347</v>
      </c>
      <c r="CP255" s="39">
        <f t="shared" si="196"/>
        <v>8.9498557987498817</v>
      </c>
      <c r="CQ255" s="39">
        <f>1000*BN255/9.254</f>
        <v>4.0422960241417121</v>
      </c>
      <c r="CR255" s="39">
        <v>3.8504574642857139</v>
      </c>
      <c r="CS255" s="39">
        <f t="shared" si="204"/>
        <v>4.0422960241417121</v>
      </c>
      <c r="CT255" s="6"/>
      <c r="CU255" s="39">
        <f t="shared" si="207"/>
        <v>0.73440394976438639</v>
      </c>
    </row>
    <row r="256" spans="1:99">
      <c r="A256" s="59">
        <v>1748</v>
      </c>
      <c r="B256" s="6"/>
      <c r="C256" s="30">
        <v>790.48</v>
      </c>
      <c r="D256" s="30">
        <v>594.82000000000005</v>
      </c>
      <c r="E256" s="30">
        <v>429.88</v>
      </c>
      <c r="F256" s="30">
        <v>1194.96</v>
      </c>
      <c r="G256" s="30">
        <v>16.488</v>
      </c>
      <c r="H256" s="30">
        <v>1.4970000000000001</v>
      </c>
      <c r="I256" s="6"/>
      <c r="J256" s="30">
        <v>64.024000000000001</v>
      </c>
      <c r="K256" s="30">
        <v>0.51500000000000001</v>
      </c>
      <c r="L256" s="30">
        <v>49.75</v>
      </c>
      <c r="M256" s="6"/>
      <c r="N256" s="30">
        <v>361.04</v>
      </c>
      <c r="O256" s="30">
        <v>0.68600000000000005</v>
      </c>
      <c r="P256" s="30">
        <v>285.02</v>
      </c>
      <c r="Q256" s="30">
        <v>67.98</v>
      </c>
      <c r="R256" s="30">
        <v>82.117999999999995</v>
      </c>
      <c r="S256" s="6"/>
      <c r="T256" s="6"/>
      <c r="U256" s="30">
        <v>27.81</v>
      </c>
      <c r="V256" s="6"/>
      <c r="W256" s="30">
        <v>1.526</v>
      </c>
      <c r="X256" s="30">
        <v>160.68</v>
      </c>
      <c r="Y256" s="30">
        <v>58.462000000000003</v>
      </c>
      <c r="Z256" s="6"/>
      <c r="AA256" s="30">
        <v>37.389000000000003</v>
      </c>
      <c r="AB256" s="6"/>
      <c r="AC256" s="6"/>
      <c r="AD256" s="6"/>
      <c r="AE256" s="30">
        <v>20.209</v>
      </c>
      <c r="AF256" s="30">
        <v>46.844000000000001</v>
      </c>
      <c r="AG256" s="30">
        <v>33.805</v>
      </c>
      <c r="AH256" s="30">
        <v>7.0039999999999996</v>
      </c>
      <c r="AI256" s="6"/>
      <c r="AJ256" s="6"/>
      <c r="AK256" s="6"/>
      <c r="AL256" s="30">
        <v>1.339</v>
      </c>
      <c r="AM256" s="30">
        <v>4.532</v>
      </c>
      <c r="AN256" s="30"/>
      <c r="AO256" s="39">
        <f t="shared" si="167"/>
        <v>0.19827333333333336</v>
      </c>
      <c r="AP256" s="39">
        <f t="shared" si="198"/>
        <v>0.39832000000000001</v>
      </c>
      <c r="AQ256" s="39">
        <f t="shared" si="210"/>
        <v>0.26349333333333336</v>
      </c>
      <c r="AR256" s="39">
        <f t="shared" si="168"/>
        <v>0.32976</v>
      </c>
      <c r="AS256" s="39">
        <f t="shared" si="169"/>
        <v>3.4493087557603688</v>
      </c>
      <c r="AT256" s="39">
        <f t="shared" si="170"/>
        <v>0</v>
      </c>
      <c r="AU256" s="39">
        <f t="shared" si="171"/>
        <v>1.4752073732718896</v>
      </c>
      <c r="AV256" s="39">
        <f t="shared" si="172"/>
        <v>0.22511312217194571</v>
      </c>
      <c r="AW256" s="39">
        <f t="shared" si="173"/>
        <v>361.04</v>
      </c>
      <c r="AX256" s="39">
        <f t="shared" si="174"/>
        <v>1.5806451612903227</v>
      </c>
      <c r="AY256" s="39">
        <f t="shared" si="175"/>
        <v>285.02</v>
      </c>
      <c r="AZ256" s="39">
        <f t="shared" si="175"/>
        <v>67.98</v>
      </c>
      <c r="BA256" s="39">
        <f t="shared" si="175"/>
        <v>82.117999999999995</v>
      </c>
      <c r="BB256" s="39">
        <f t="shared" si="165"/>
        <v>0</v>
      </c>
      <c r="BC256" s="39">
        <f t="shared" si="176"/>
        <v>0</v>
      </c>
      <c r="BD256" s="39">
        <f t="shared" si="177"/>
        <v>64.078341013824883</v>
      </c>
      <c r="BE256" s="39">
        <f t="shared" si="177"/>
        <v>0</v>
      </c>
      <c r="BF256" s="39">
        <f t="shared" si="177"/>
        <v>3.5161290322580645</v>
      </c>
      <c r="BG256" s="39">
        <f t="shared" si="178"/>
        <v>15.426267281105991</v>
      </c>
      <c r="BH256" s="39">
        <f t="shared" si="199"/>
        <v>4.6026305683563749</v>
      </c>
      <c r="BI256" s="39">
        <f t="shared" si="179"/>
        <v>0</v>
      </c>
      <c r="BJ256" s="39">
        <f t="shared" si="180"/>
        <v>2.5338167525074549</v>
      </c>
      <c r="BK256" s="39">
        <f t="shared" si="181"/>
        <v>0</v>
      </c>
      <c r="BL256" s="39">
        <f t="shared" si="182"/>
        <v>0</v>
      </c>
      <c r="BM256" s="39">
        <f t="shared" si="183"/>
        <v>0</v>
      </c>
      <c r="BN256" s="39">
        <f t="shared" si="183"/>
        <v>3.1186728395061727E-2</v>
      </c>
      <c r="BO256" s="39">
        <f t="shared" si="183"/>
        <v>7.2290123456790131E-2</v>
      </c>
      <c r="BP256" s="39">
        <f t="shared" si="166"/>
        <v>5.2168209876543206E-2</v>
      </c>
      <c r="BQ256" s="39">
        <f t="shared" si="184"/>
        <v>16.138248847926267</v>
      </c>
      <c r="BR256" s="39">
        <f t="shared" si="185"/>
        <v>0</v>
      </c>
      <c r="BS256" s="39">
        <f t="shared" si="186"/>
        <v>0</v>
      </c>
      <c r="BT256" s="39">
        <f t="shared" si="200"/>
        <v>4.6493055555555554</v>
      </c>
      <c r="BU256" s="39">
        <f t="shared" si="200"/>
        <v>15.736111111111112</v>
      </c>
      <c r="BV256" s="40"/>
      <c r="BW256" s="39">
        <v>6.4889999999999999</v>
      </c>
      <c r="BX256" s="39">
        <f t="shared" si="211"/>
        <v>0.26349333333333336</v>
      </c>
      <c r="BY256" s="39">
        <f t="shared" si="205"/>
        <v>0.58928739934666674</v>
      </c>
      <c r="BZ256" s="39"/>
      <c r="CA256" s="39">
        <f t="shared" si="206"/>
        <v>0.58928739934666674</v>
      </c>
      <c r="CB256" s="39">
        <f t="shared" si="214"/>
        <v>0.32976</v>
      </c>
      <c r="CC256" s="39">
        <f t="shared" si="202"/>
        <v>1.5806451612903227</v>
      </c>
      <c r="CD256" s="39">
        <f t="shared" si="194"/>
        <v>3.4493087557603688</v>
      </c>
      <c r="CE256" s="39">
        <f t="shared" si="195"/>
        <v>1.4752073732718896</v>
      </c>
      <c r="CF256" s="39">
        <v>0.1</v>
      </c>
      <c r="CG256" s="39">
        <v>0.09</v>
      </c>
      <c r="CH256" s="39">
        <f t="shared" si="191"/>
        <v>2.5338167525074549</v>
      </c>
      <c r="CI256" s="39">
        <f t="shared" si="192"/>
        <v>15.426267281105991</v>
      </c>
      <c r="CJ256" s="39">
        <f t="shared" si="203"/>
        <v>0.22511312217194571</v>
      </c>
      <c r="CK256" s="39">
        <f t="shared" si="189"/>
        <v>3.4493087557603688</v>
      </c>
      <c r="CL256" s="39">
        <f t="shared" si="193"/>
        <v>15.736111111111112</v>
      </c>
      <c r="CM256" s="39">
        <f>BT256</f>
        <v>4.6493055555555554</v>
      </c>
      <c r="CN256" s="39">
        <f t="shared" si="215"/>
        <v>4.6026305683563749</v>
      </c>
      <c r="CO256" s="39">
        <f t="shared" si="190"/>
        <v>3.4493087557603688</v>
      </c>
      <c r="CP256" s="39">
        <f t="shared" si="196"/>
        <v>9.3871086166459072</v>
      </c>
      <c r="CQ256" s="39">
        <f>1000*BN256/9.254</f>
        <v>3.3700808726023048</v>
      </c>
      <c r="CR256" s="39">
        <v>3.729921964285714</v>
      </c>
      <c r="CS256" s="39">
        <f t="shared" si="204"/>
        <v>3.3700808726023048</v>
      </c>
      <c r="CT256" s="6"/>
      <c r="CU256" s="39">
        <f t="shared" si="207"/>
        <v>0.74059728345587361</v>
      </c>
    </row>
    <row r="257" spans="1:99">
      <c r="A257" s="59">
        <v>1749</v>
      </c>
      <c r="B257" s="6"/>
      <c r="C257" s="30">
        <v>750.1</v>
      </c>
      <c r="D257" s="30">
        <v>594.96</v>
      </c>
      <c r="E257" s="30">
        <v>442.78</v>
      </c>
      <c r="F257" s="30">
        <v>1357.15</v>
      </c>
      <c r="G257" s="30">
        <v>17.407</v>
      </c>
      <c r="H257" s="30">
        <v>1.4450000000000001</v>
      </c>
      <c r="I257" s="6"/>
      <c r="J257" s="30">
        <v>70.831999999999994</v>
      </c>
      <c r="K257" s="30">
        <v>0.56120000000000003</v>
      </c>
      <c r="L257" s="30">
        <v>49.56</v>
      </c>
      <c r="M257" s="30">
        <v>234.21</v>
      </c>
      <c r="N257" s="30">
        <v>469.53</v>
      </c>
      <c r="O257" s="30">
        <v>0.70299999999999996</v>
      </c>
      <c r="P257" s="30">
        <v>294.33999999999997</v>
      </c>
      <c r="Q257" s="30">
        <v>50</v>
      </c>
      <c r="R257" s="6"/>
      <c r="S257" s="6"/>
      <c r="T257" s="6"/>
      <c r="U257" s="30">
        <v>27.98</v>
      </c>
      <c r="V257" s="6"/>
      <c r="W257" s="30">
        <v>1.548</v>
      </c>
      <c r="X257" s="6"/>
      <c r="Y257" s="30">
        <v>62.16</v>
      </c>
      <c r="Z257" s="30">
        <v>1.4770000000000001</v>
      </c>
      <c r="AA257" s="30">
        <v>31.966000000000001</v>
      </c>
      <c r="AB257" s="6"/>
      <c r="AC257" s="6"/>
      <c r="AD257" s="6"/>
      <c r="AE257" s="30">
        <v>26.585999999999999</v>
      </c>
      <c r="AF257" s="30">
        <v>48.488</v>
      </c>
      <c r="AG257" s="30">
        <v>35.890999999999998</v>
      </c>
      <c r="AH257" s="30">
        <v>7.1740000000000004</v>
      </c>
      <c r="AI257" s="30">
        <v>291.18</v>
      </c>
      <c r="AJ257" s="6"/>
      <c r="AK257" s="6"/>
      <c r="AL257" s="6"/>
      <c r="AM257" s="30">
        <v>5.556</v>
      </c>
      <c r="AN257" s="30"/>
      <c r="AO257" s="39">
        <f t="shared" si="167"/>
        <v>0.19832000000000002</v>
      </c>
      <c r="AP257" s="39">
        <f t="shared" si="198"/>
        <v>0.45238333333333336</v>
      </c>
      <c r="AQ257" s="39">
        <f t="shared" si="210"/>
        <v>0.25003333333333333</v>
      </c>
      <c r="AR257" s="39">
        <f t="shared" si="168"/>
        <v>0.34814000000000001</v>
      </c>
      <c r="AS257" s="39">
        <f t="shared" si="169"/>
        <v>3.3294930875576036</v>
      </c>
      <c r="AT257" s="39">
        <f t="shared" si="170"/>
        <v>0</v>
      </c>
      <c r="AU257" s="39">
        <f t="shared" si="171"/>
        <v>1.6320737327188939</v>
      </c>
      <c r="AV257" s="39">
        <f t="shared" si="172"/>
        <v>0.22425339366515837</v>
      </c>
      <c r="AW257" s="39">
        <f t="shared" si="173"/>
        <v>469.53</v>
      </c>
      <c r="AX257" s="39">
        <f t="shared" si="174"/>
        <v>1.6198156682027649</v>
      </c>
      <c r="AY257" s="39">
        <f t="shared" si="175"/>
        <v>294.33999999999997</v>
      </c>
      <c r="AZ257" s="39">
        <f t="shared" si="175"/>
        <v>50</v>
      </c>
      <c r="BA257" s="39">
        <f t="shared" si="175"/>
        <v>0</v>
      </c>
      <c r="BB257" s="39">
        <f t="shared" si="165"/>
        <v>0</v>
      </c>
      <c r="BC257" s="39">
        <f t="shared" si="176"/>
        <v>0</v>
      </c>
      <c r="BD257" s="39">
        <f t="shared" si="177"/>
        <v>64.47004608294931</v>
      </c>
      <c r="BE257" s="39">
        <f t="shared" si="177"/>
        <v>0</v>
      </c>
      <c r="BF257" s="39">
        <f t="shared" si="177"/>
        <v>3.5668202764976962</v>
      </c>
      <c r="BG257" s="39">
        <f t="shared" si="178"/>
        <v>0</v>
      </c>
      <c r="BH257" s="39">
        <f t="shared" si="199"/>
        <v>5.002016129032258</v>
      </c>
      <c r="BI257" s="39">
        <f t="shared" si="179"/>
        <v>9.8466666666666675E-2</v>
      </c>
      <c r="BJ257" s="39">
        <f t="shared" si="180"/>
        <v>2.1663052317701275</v>
      </c>
      <c r="BK257" s="39">
        <f t="shared" si="181"/>
        <v>0</v>
      </c>
      <c r="BL257" s="39">
        <f t="shared" si="182"/>
        <v>0</v>
      </c>
      <c r="BM257" s="39">
        <f t="shared" si="183"/>
        <v>0</v>
      </c>
      <c r="BN257" s="39">
        <f t="shared" si="183"/>
        <v>4.1027777777777774E-2</v>
      </c>
      <c r="BO257" s="39">
        <f t="shared" si="183"/>
        <v>7.4827160493827163E-2</v>
      </c>
      <c r="BP257" s="39">
        <f t="shared" si="166"/>
        <v>5.5387345679012344E-2</v>
      </c>
      <c r="BQ257" s="39">
        <f t="shared" si="184"/>
        <v>16.529953917050694</v>
      </c>
      <c r="BR257" s="39">
        <f t="shared" si="185"/>
        <v>0</v>
      </c>
      <c r="BS257" s="39">
        <f t="shared" si="186"/>
        <v>0</v>
      </c>
      <c r="BT257" s="39">
        <f t="shared" si="200"/>
        <v>0</v>
      </c>
      <c r="BU257" s="39">
        <f t="shared" si="200"/>
        <v>19.291666666666668</v>
      </c>
      <c r="BV257" s="40"/>
      <c r="BW257" s="39">
        <v>6.6459999999999999</v>
      </c>
      <c r="BX257" s="39">
        <f t="shared" si="211"/>
        <v>0.25003333333333333</v>
      </c>
      <c r="BY257" s="39">
        <f t="shared" si="205"/>
        <v>0.57705583626666668</v>
      </c>
      <c r="BZ257" s="39"/>
      <c r="CA257" s="39">
        <f t="shared" si="206"/>
        <v>0.57705583626666668</v>
      </c>
      <c r="CB257" s="39">
        <f t="shared" si="214"/>
        <v>0.34814000000000001</v>
      </c>
      <c r="CC257" s="39">
        <f t="shared" si="202"/>
        <v>1.6198156682027649</v>
      </c>
      <c r="CD257" s="39">
        <f t="shared" si="194"/>
        <v>3.3294930875576036</v>
      </c>
      <c r="CE257" s="39">
        <f t="shared" si="195"/>
        <v>1.6320737327188939</v>
      </c>
      <c r="CF257" s="39">
        <f t="shared" ref="CF257:CF262" si="216">BI257</f>
        <v>9.8466666666666675E-2</v>
      </c>
      <c r="CG257" s="39">
        <v>0.09</v>
      </c>
      <c r="CH257" s="39">
        <f t="shared" si="191"/>
        <v>2.1663052317701275</v>
      </c>
      <c r="CI257" s="39">
        <f t="shared" si="192"/>
        <v>0</v>
      </c>
      <c r="CJ257" s="39">
        <f t="shared" si="203"/>
        <v>0.22425339366515837</v>
      </c>
      <c r="CK257" s="39">
        <f t="shared" si="189"/>
        <v>3.3294930875576036</v>
      </c>
      <c r="CL257" s="39">
        <f t="shared" si="193"/>
        <v>19.291666666666668</v>
      </c>
      <c r="CM257" s="39">
        <v>3.1</v>
      </c>
      <c r="CN257" s="39">
        <f t="shared" si="215"/>
        <v>5.002016129032258</v>
      </c>
      <c r="CO257" s="39">
        <f t="shared" si="190"/>
        <v>3.3294930875576036</v>
      </c>
      <c r="CP257" s="39">
        <f t="shared" si="196"/>
        <v>9.7165511613851674</v>
      </c>
      <c r="CQ257" s="39">
        <f>1000*BN257/9.254</f>
        <v>4.4335182383593876</v>
      </c>
      <c r="CR257" s="39">
        <v>3.7503598928571424</v>
      </c>
      <c r="CS257" s="39">
        <f t="shared" si="204"/>
        <v>4.4335182383593876</v>
      </c>
      <c r="CT257" s="6"/>
      <c r="CU257" s="39">
        <f t="shared" si="207"/>
        <v>0.73503093293748301</v>
      </c>
    </row>
    <row r="258" spans="1:99">
      <c r="A258" s="59">
        <v>1750</v>
      </c>
      <c r="B258" s="6"/>
      <c r="C258" s="30">
        <v>576.62</v>
      </c>
      <c r="D258" s="30">
        <v>417.4</v>
      </c>
      <c r="E258" s="30">
        <v>506.66</v>
      </c>
      <c r="F258" s="30">
        <v>1167.82</v>
      </c>
      <c r="G258" s="30">
        <v>8.9169999999999998</v>
      </c>
      <c r="H258" s="30">
        <v>1.4510000000000001</v>
      </c>
      <c r="I258" s="6"/>
      <c r="J258" s="30">
        <v>67.650000000000006</v>
      </c>
      <c r="K258" s="30">
        <v>0.58009999999999995</v>
      </c>
      <c r="L258" s="30">
        <v>41.7</v>
      </c>
      <c r="M258" s="6"/>
      <c r="N258" s="30">
        <v>419.74</v>
      </c>
      <c r="O258" s="30">
        <v>0.68300000000000005</v>
      </c>
      <c r="P258" s="30">
        <v>325.95</v>
      </c>
      <c r="Q258" s="30">
        <v>42.68</v>
      </c>
      <c r="R258" s="30">
        <v>99.63</v>
      </c>
      <c r="S258" s="6"/>
      <c r="T258" s="6"/>
      <c r="U258" s="30">
        <v>26.67</v>
      </c>
      <c r="V258" s="6"/>
      <c r="W258" s="30">
        <v>1.59</v>
      </c>
      <c r="X258" s="30">
        <v>129.15</v>
      </c>
      <c r="Y258" s="30">
        <v>58.609000000000002</v>
      </c>
      <c r="Z258" s="30">
        <v>1.4350000000000001</v>
      </c>
      <c r="AA258" s="30">
        <v>34.44</v>
      </c>
      <c r="AB258" s="6"/>
      <c r="AC258" s="6"/>
      <c r="AD258" s="6"/>
      <c r="AE258" s="6"/>
      <c r="AF258" s="30">
        <v>45.633000000000003</v>
      </c>
      <c r="AG258" s="30">
        <v>33.21</v>
      </c>
      <c r="AH258" s="30">
        <v>6.97</v>
      </c>
      <c r="AI258" s="30">
        <v>293.35000000000002</v>
      </c>
      <c r="AJ258" s="6"/>
      <c r="AK258" s="6"/>
      <c r="AL258" s="6"/>
      <c r="AM258" s="30">
        <v>4.9509999999999996</v>
      </c>
      <c r="AN258" s="30"/>
      <c r="AO258" s="39">
        <f t="shared" si="167"/>
        <v>0.13913333333333333</v>
      </c>
      <c r="AP258" s="39">
        <f t="shared" si="198"/>
        <v>0.3892733333333333</v>
      </c>
      <c r="AQ258" s="39">
        <f t="shared" si="210"/>
        <v>0.19220666666666666</v>
      </c>
      <c r="AR258" s="39">
        <f t="shared" si="168"/>
        <v>0.17834</v>
      </c>
      <c r="AS258" s="39">
        <f t="shared" si="169"/>
        <v>3.3433179723502304</v>
      </c>
      <c r="AT258" s="39">
        <f t="shared" si="170"/>
        <v>0</v>
      </c>
      <c r="AU258" s="39">
        <f t="shared" si="171"/>
        <v>1.5587557603686637</v>
      </c>
      <c r="AV258" s="39">
        <f t="shared" si="172"/>
        <v>0.18868778280542989</v>
      </c>
      <c r="AW258" s="39">
        <f t="shared" si="173"/>
        <v>419.74</v>
      </c>
      <c r="AX258" s="39">
        <f t="shared" si="174"/>
        <v>1.5737327188940093</v>
      </c>
      <c r="AY258" s="39">
        <f t="shared" si="175"/>
        <v>325.95</v>
      </c>
      <c r="AZ258" s="39">
        <f t="shared" si="175"/>
        <v>42.68</v>
      </c>
      <c r="BA258" s="39">
        <f t="shared" si="175"/>
        <v>99.63</v>
      </c>
      <c r="BB258" s="39">
        <f t="shared" si="165"/>
        <v>0</v>
      </c>
      <c r="BC258" s="39">
        <f t="shared" si="176"/>
        <v>0</v>
      </c>
      <c r="BD258" s="39">
        <f t="shared" si="177"/>
        <v>61.451612903225808</v>
      </c>
      <c r="BE258" s="39">
        <f t="shared" si="177"/>
        <v>0</v>
      </c>
      <c r="BF258" s="39">
        <f t="shared" si="177"/>
        <v>3.6635944700460832</v>
      </c>
      <c r="BG258" s="39">
        <f t="shared" si="178"/>
        <v>12.399193548387096</v>
      </c>
      <c r="BH258" s="39">
        <f t="shared" si="199"/>
        <v>5.5970622119815667</v>
      </c>
      <c r="BI258" s="39">
        <f t="shared" si="179"/>
        <v>9.5666666666666664E-2</v>
      </c>
      <c r="BJ258" s="39">
        <f t="shared" si="180"/>
        <v>2.3339658444022771</v>
      </c>
      <c r="BK258" s="39">
        <f t="shared" si="181"/>
        <v>0</v>
      </c>
      <c r="BL258" s="39">
        <f t="shared" si="182"/>
        <v>0</v>
      </c>
      <c r="BM258" s="39">
        <f t="shared" si="183"/>
        <v>0</v>
      </c>
      <c r="BN258" s="39">
        <f t="shared" si="183"/>
        <v>0</v>
      </c>
      <c r="BO258" s="39">
        <f t="shared" si="183"/>
        <v>7.0421296296296301E-2</v>
      </c>
      <c r="BP258" s="39">
        <f t="shared" si="166"/>
        <v>5.1250000000000004E-2</v>
      </c>
      <c r="BQ258" s="39">
        <f t="shared" si="184"/>
        <v>16.059907834101381</v>
      </c>
      <c r="BR258" s="39">
        <f t="shared" si="185"/>
        <v>0</v>
      </c>
      <c r="BS258" s="39">
        <f t="shared" si="186"/>
        <v>0</v>
      </c>
      <c r="BT258" s="39">
        <f t="shared" si="200"/>
        <v>0</v>
      </c>
      <c r="BU258" s="39">
        <f t="shared" si="200"/>
        <v>17.190972222222221</v>
      </c>
      <c r="BV258" s="40"/>
      <c r="BW258" s="39">
        <v>6.4569999999999999</v>
      </c>
      <c r="BX258" s="39">
        <f t="shared" si="211"/>
        <v>0.19220666666666666</v>
      </c>
      <c r="BY258" s="39">
        <f t="shared" si="205"/>
        <v>0.49966124225333336</v>
      </c>
      <c r="BZ258" s="39"/>
      <c r="CA258" s="39">
        <f t="shared" si="206"/>
        <v>0.49966124225333336</v>
      </c>
      <c r="CB258" s="39">
        <f t="shared" si="214"/>
        <v>0.17834</v>
      </c>
      <c r="CC258" s="39">
        <f t="shared" si="202"/>
        <v>1.5737327188940093</v>
      </c>
      <c r="CD258" s="39">
        <f t="shared" si="194"/>
        <v>3.3433179723502304</v>
      </c>
      <c r="CE258" s="39">
        <f t="shared" si="195"/>
        <v>1.5587557603686637</v>
      </c>
      <c r="CF258" s="39">
        <f t="shared" si="216"/>
        <v>9.5666666666666664E-2</v>
      </c>
      <c r="CG258" s="39">
        <v>0.09</v>
      </c>
      <c r="CH258" s="39">
        <f t="shared" si="191"/>
        <v>2.3339658444022771</v>
      </c>
      <c r="CI258" s="39">
        <f t="shared" si="192"/>
        <v>12.399193548387096</v>
      </c>
      <c r="CJ258" s="39">
        <f t="shared" si="203"/>
        <v>0.18868778280542989</v>
      </c>
      <c r="CK258" s="39">
        <f t="shared" si="189"/>
        <v>3.3433179723502304</v>
      </c>
      <c r="CL258" s="39">
        <f t="shared" si="193"/>
        <v>17.190972222222221</v>
      </c>
      <c r="CM258" s="39">
        <v>3.2</v>
      </c>
      <c r="CN258" s="39">
        <f t="shared" si="215"/>
        <v>5.5970622119815667</v>
      </c>
      <c r="CO258" s="39">
        <f t="shared" si="190"/>
        <v>3.3433179723502304</v>
      </c>
      <c r="CP258" s="39">
        <f t="shared" si="196"/>
        <v>9.1444353066220376</v>
      </c>
      <c r="CQ258" s="39">
        <v>4.0999999999999996</v>
      </c>
      <c r="CR258" s="39">
        <v>3.0043754999999996</v>
      </c>
      <c r="CS258" s="39">
        <f t="shared" si="204"/>
        <v>4.0999999999999996</v>
      </c>
      <c r="CT258" s="6"/>
      <c r="CU258" s="39">
        <f t="shared" si="207"/>
        <v>0.66130194800831477</v>
      </c>
    </row>
    <row r="259" spans="1:99">
      <c r="A259" s="59">
        <v>1751</v>
      </c>
      <c r="B259" s="6"/>
      <c r="C259" s="30">
        <v>598.28</v>
      </c>
      <c r="D259" s="30">
        <v>451.68</v>
      </c>
      <c r="E259" s="30">
        <v>351.17</v>
      </c>
      <c r="F259" s="30">
        <v>1112.6199999999999</v>
      </c>
      <c r="G259" s="30">
        <v>11.945</v>
      </c>
      <c r="H259" s="30">
        <v>1.536</v>
      </c>
      <c r="I259" s="6"/>
      <c r="J259" s="30">
        <v>74.25</v>
      </c>
      <c r="K259" s="30">
        <v>0.52659999999999996</v>
      </c>
      <c r="L259" s="30">
        <v>39.44</v>
      </c>
      <c r="M259" s="30">
        <v>186.1</v>
      </c>
      <c r="N259" s="30">
        <v>394.77</v>
      </c>
      <c r="O259" s="30">
        <v>0.72499999999999998</v>
      </c>
      <c r="P259" s="30">
        <v>338.58</v>
      </c>
      <c r="Q259" s="30">
        <v>47.78</v>
      </c>
      <c r="R259" s="6"/>
      <c r="S259" s="6"/>
      <c r="T259" s="6"/>
      <c r="U259" s="30">
        <v>31.07</v>
      </c>
      <c r="V259" s="6"/>
      <c r="W259" s="30">
        <v>1.2350000000000001</v>
      </c>
      <c r="X259" s="30">
        <v>118.8</v>
      </c>
      <c r="Y259" s="30">
        <v>50.607999999999997</v>
      </c>
      <c r="Z259" s="30">
        <v>1.1990000000000001</v>
      </c>
      <c r="AA259" s="30">
        <v>32.076000000000001</v>
      </c>
      <c r="AB259" s="6"/>
      <c r="AC259" s="6"/>
      <c r="AD259" s="6"/>
      <c r="AE259" s="30">
        <v>23.76</v>
      </c>
      <c r="AF259" s="30">
        <v>61.3</v>
      </c>
      <c r="AG259" s="30">
        <v>33.264000000000003</v>
      </c>
      <c r="AH259" s="30">
        <v>6.8310000000000004</v>
      </c>
      <c r="AI259" s="30">
        <v>265.64</v>
      </c>
      <c r="AJ259" s="6"/>
      <c r="AK259" s="6"/>
      <c r="AL259" s="6"/>
      <c r="AM259" s="30">
        <v>4.95</v>
      </c>
      <c r="AN259" s="30"/>
      <c r="AO259" s="39">
        <f t="shared" si="167"/>
        <v>0.15056</v>
      </c>
      <c r="AP259" s="39">
        <f t="shared" si="198"/>
        <v>0.37087333333333328</v>
      </c>
      <c r="AQ259" s="39">
        <f t="shared" si="210"/>
        <v>0.19942666666666667</v>
      </c>
      <c r="AR259" s="39">
        <f t="shared" si="168"/>
        <v>0.2389</v>
      </c>
      <c r="AS259" s="39">
        <f t="shared" si="169"/>
        <v>3.5391705069124426</v>
      </c>
      <c r="AT259" s="39">
        <f t="shared" si="170"/>
        <v>0</v>
      </c>
      <c r="AU259" s="39">
        <f t="shared" si="171"/>
        <v>1.7108294930875576</v>
      </c>
      <c r="AV259" s="39">
        <f t="shared" si="172"/>
        <v>0.17846153846153845</v>
      </c>
      <c r="AW259" s="39">
        <f t="shared" si="173"/>
        <v>394.77</v>
      </c>
      <c r="AX259" s="39">
        <f t="shared" si="174"/>
        <v>1.6705069124423964</v>
      </c>
      <c r="AY259" s="39">
        <f t="shared" si="175"/>
        <v>338.58</v>
      </c>
      <c r="AZ259" s="39">
        <f t="shared" si="175"/>
        <v>47.78</v>
      </c>
      <c r="BA259" s="39">
        <f t="shared" si="175"/>
        <v>0</v>
      </c>
      <c r="BB259" s="39">
        <f t="shared" si="165"/>
        <v>0</v>
      </c>
      <c r="BC259" s="39">
        <f t="shared" si="176"/>
        <v>0</v>
      </c>
      <c r="BD259" s="39">
        <f t="shared" si="177"/>
        <v>71.589861751152071</v>
      </c>
      <c r="BE259" s="39">
        <f t="shared" si="177"/>
        <v>0</v>
      </c>
      <c r="BF259" s="39">
        <f t="shared" si="177"/>
        <v>2.8456221198156686</v>
      </c>
      <c r="BG259" s="39">
        <f t="shared" si="178"/>
        <v>11.40552995391705</v>
      </c>
      <c r="BH259" s="39">
        <f t="shared" si="199"/>
        <v>5.7980990783410133</v>
      </c>
      <c r="BI259" s="39">
        <f t="shared" si="179"/>
        <v>7.9933333333333342E-2</v>
      </c>
      <c r="BJ259" s="39">
        <f t="shared" si="180"/>
        <v>2.1737598265112497</v>
      </c>
      <c r="BK259" s="39">
        <f t="shared" si="181"/>
        <v>0</v>
      </c>
      <c r="BL259" s="39">
        <f t="shared" si="182"/>
        <v>0</v>
      </c>
      <c r="BM259" s="39">
        <f t="shared" si="183"/>
        <v>0</v>
      </c>
      <c r="BN259" s="39">
        <f t="shared" si="183"/>
        <v>3.6666666666666667E-2</v>
      </c>
      <c r="BO259" s="39">
        <f t="shared" si="183"/>
        <v>9.4598765432098761E-2</v>
      </c>
      <c r="BP259" s="39">
        <f t="shared" si="166"/>
        <v>5.1333333333333335E-2</v>
      </c>
      <c r="BQ259" s="39">
        <f t="shared" si="184"/>
        <v>15.73963133640553</v>
      </c>
      <c r="BR259" s="39">
        <f t="shared" si="185"/>
        <v>0</v>
      </c>
      <c r="BS259" s="39">
        <f t="shared" si="186"/>
        <v>0</v>
      </c>
      <c r="BT259" s="39">
        <f t="shared" si="200"/>
        <v>0</v>
      </c>
      <c r="BU259" s="39">
        <f t="shared" si="200"/>
        <v>17.187500000000004</v>
      </c>
      <c r="BV259" s="40"/>
      <c r="BW259" s="39">
        <v>6.2859999999999996</v>
      </c>
      <c r="BX259" s="39">
        <f t="shared" si="211"/>
        <v>0.19942666666666667</v>
      </c>
      <c r="BY259" s="39">
        <f t="shared" si="205"/>
        <v>0.50372525181333339</v>
      </c>
      <c r="BZ259" s="39"/>
      <c r="CA259" s="39">
        <f t="shared" si="206"/>
        <v>0.50372525181333339</v>
      </c>
      <c r="CB259" s="39">
        <f t="shared" si="214"/>
        <v>0.2389</v>
      </c>
      <c r="CC259" s="39">
        <f t="shared" si="202"/>
        <v>1.6705069124423964</v>
      </c>
      <c r="CD259" s="39">
        <f t="shared" si="194"/>
        <v>3.5391705069124426</v>
      </c>
      <c r="CE259" s="39">
        <f t="shared" si="195"/>
        <v>1.7108294930875576</v>
      </c>
      <c r="CF259" s="39">
        <f t="shared" si="216"/>
        <v>7.9933333333333342E-2</v>
      </c>
      <c r="CG259" s="39">
        <v>0.09</v>
      </c>
      <c r="CH259" s="39">
        <f t="shared" si="191"/>
        <v>2.1737598265112497</v>
      </c>
      <c r="CI259" s="39">
        <f t="shared" si="192"/>
        <v>11.40552995391705</v>
      </c>
      <c r="CJ259" s="39">
        <f t="shared" si="203"/>
        <v>0.17846153846153845</v>
      </c>
      <c r="CK259" s="39">
        <f t="shared" si="189"/>
        <v>3.5391705069124426</v>
      </c>
      <c r="CL259" s="39">
        <f t="shared" si="193"/>
        <v>17.187500000000004</v>
      </c>
      <c r="CM259" s="39">
        <v>3.2</v>
      </c>
      <c r="CN259" s="39">
        <f t="shared" si="215"/>
        <v>5.7980990783410133</v>
      </c>
      <c r="CO259" s="39">
        <f t="shared" si="190"/>
        <v>3.5391705069124426</v>
      </c>
      <c r="CP259" s="39">
        <f t="shared" si="196"/>
        <v>12.283958632917642</v>
      </c>
      <c r="CQ259" s="39">
        <f>1000*BN259/9.254</f>
        <v>3.9622505583171241</v>
      </c>
      <c r="CR259" s="39">
        <v>2.6882978571428571</v>
      </c>
      <c r="CS259" s="39">
        <f t="shared" si="204"/>
        <v>3.9622505583171241</v>
      </c>
      <c r="CT259" s="6"/>
      <c r="CU259" s="39">
        <f t="shared" si="207"/>
        <v>0.67669651873596914</v>
      </c>
    </row>
    <row r="260" spans="1:99">
      <c r="A260" s="59">
        <v>1752</v>
      </c>
      <c r="B260" s="6"/>
      <c r="C260" s="30">
        <v>672.27</v>
      </c>
      <c r="D260" s="30">
        <v>507.85</v>
      </c>
      <c r="E260" s="30">
        <v>377.19</v>
      </c>
      <c r="F260" s="30">
        <v>1231.96</v>
      </c>
      <c r="G260" s="30">
        <v>13.595000000000001</v>
      </c>
      <c r="H260" s="30">
        <v>1.6870000000000001</v>
      </c>
      <c r="I260" s="6"/>
      <c r="J260" s="30">
        <v>72.866</v>
      </c>
      <c r="K260" s="30">
        <v>0.54900000000000004</v>
      </c>
      <c r="L260" s="30">
        <v>40.33</v>
      </c>
      <c r="M260" s="6"/>
      <c r="N260" s="30">
        <v>426.78</v>
      </c>
      <c r="O260" s="30">
        <v>0.67500000000000004</v>
      </c>
      <c r="P260" s="6"/>
      <c r="Q260" s="30">
        <v>37.89</v>
      </c>
      <c r="R260" s="6"/>
      <c r="S260" s="30">
        <v>314.27999999999997</v>
      </c>
      <c r="T260" s="6"/>
      <c r="U260" s="30">
        <v>27</v>
      </c>
      <c r="V260" s="6"/>
      <c r="W260" s="30">
        <v>1.2529999999999999</v>
      </c>
      <c r="X260" s="30">
        <v>94.86</v>
      </c>
      <c r="Y260" s="30">
        <v>45.628</v>
      </c>
      <c r="Z260" s="30">
        <v>1.47</v>
      </c>
      <c r="AA260" s="30">
        <v>30.263999999999999</v>
      </c>
      <c r="AB260" s="6"/>
      <c r="AC260" s="6"/>
      <c r="AD260" s="6"/>
      <c r="AE260" s="6"/>
      <c r="AF260" s="30">
        <v>68.676000000000002</v>
      </c>
      <c r="AG260" s="30">
        <v>32.01</v>
      </c>
      <c r="AH260" s="30">
        <v>6.8540000000000001</v>
      </c>
      <c r="AI260" s="30">
        <v>244.44</v>
      </c>
      <c r="AJ260" s="6"/>
      <c r="AK260" s="6"/>
      <c r="AL260" s="6"/>
      <c r="AM260" s="30">
        <v>4.8499999999999996</v>
      </c>
      <c r="AN260" s="30"/>
      <c r="AO260" s="39">
        <f t="shared" si="167"/>
        <v>0.16928333333333334</v>
      </c>
      <c r="AP260" s="39">
        <f t="shared" si="198"/>
        <v>0.41065333333333337</v>
      </c>
      <c r="AQ260" s="39">
        <f t="shared" si="210"/>
        <v>0.22408999999999998</v>
      </c>
      <c r="AR260" s="39">
        <f t="shared" si="168"/>
        <v>0.27190000000000003</v>
      </c>
      <c r="AS260" s="39">
        <f t="shared" si="169"/>
        <v>3.8870967741935485</v>
      </c>
      <c r="AT260" s="39">
        <f t="shared" si="170"/>
        <v>0</v>
      </c>
      <c r="AU260" s="39">
        <f t="shared" si="171"/>
        <v>1.6789400921658986</v>
      </c>
      <c r="AV260" s="39">
        <f t="shared" si="172"/>
        <v>0.18248868778280541</v>
      </c>
      <c r="AW260" s="39">
        <f t="shared" si="173"/>
        <v>426.78</v>
      </c>
      <c r="AX260" s="39">
        <f t="shared" si="174"/>
        <v>1.5552995391705071</v>
      </c>
      <c r="AY260" s="39">
        <f t="shared" si="175"/>
        <v>0</v>
      </c>
      <c r="AZ260" s="39">
        <f t="shared" si="175"/>
        <v>37.89</v>
      </c>
      <c r="BA260" s="39">
        <f t="shared" si="175"/>
        <v>0</v>
      </c>
      <c r="BB260" s="39">
        <f t="shared" si="165"/>
        <v>314.27999999999997</v>
      </c>
      <c r="BC260" s="39">
        <f t="shared" si="176"/>
        <v>0</v>
      </c>
      <c r="BD260" s="39">
        <f t="shared" si="177"/>
        <v>62.211981566820278</v>
      </c>
      <c r="BE260" s="39">
        <f t="shared" si="177"/>
        <v>0</v>
      </c>
      <c r="BF260" s="39">
        <f t="shared" si="177"/>
        <v>2.887096774193548</v>
      </c>
      <c r="BG260" s="39">
        <f t="shared" si="178"/>
        <v>9.1071428571428577</v>
      </c>
      <c r="BH260" s="39">
        <f t="shared" si="199"/>
        <v>4.4727342549923197</v>
      </c>
      <c r="BI260" s="39">
        <f t="shared" si="179"/>
        <v>9.8000000000000004E-2</v>
      </c>
      <c r="BJ260" s="39">
        <f t="shared" si="180"/>
        <v>2.0509623204120357</v>
      </c>
      <c r="BK260" s="39">
        <f t="shared" si="181"/>
        <v>0</v>
      </c>
      <c r="BL260" s="39">
        <f t="shared" si="182"/>
        <v>0</v>
      </c>
      <c r="BM260" s="39">
        <f t="shared" si="183"/>
        <v>0</v>
      </c>
      <c r="BN260" s="39">
        <f t="shared" si="183"/>
        <v>0</v>
      </c>
      <c r="BO260" s="39">
        <f t="shared" si="183"/>
        <v>0.10598148148148148</v>
      </c>
      <c r="BP260" s="39">
        <f t="shared" si="166"/>
        <v>4.9398148148148142E-2</v>
      </c>
      <c r="BQ260" s="39">
        <f t="shared" si="184"/>
        <v>15.7926267281106</v>
      </c>
      <c r="BR260" s="39">
        <f t="shared" si="185"/>
        <v>0</v>
      </c>
      <c r="BS260" s="39">
        <f t="shared" si="186"/>
        <v>0</v>
      </c>
      <c r="BT260" s="39">
        <f t="shared" si="200"/>
        <v>0</v>
      </c>
      <c r="BU260" s="39">
        <f t="shared" si="200"/>
        <v>16.840277777777779</v>
      </c>
      <c r="BV260" s="40"/>
      <c r="BW260" s="39">
        <v>6.1109999999999998</v>
      </c>
      <c r="BX260" s="39">
        <f t="shared" si="211"/>
        <v>0.22408999999999998</v>
      </c>
      <c r="BY260" s="39">
        <f t="shared" si="205"/>
        <v>0.52937974631999996</v>
      </c>
      <c r="BZ260" s="39"/>
      <c r="CA260" s="39">
        <f t="shared" si="206"/>
        <v>0.52937974631999996</v>
      </c>
      <c r="CB260" s="39">
        <f t="shared" si="214"/>
        <v>0.27190000000000003</v>
      </c>
      <c r="CC260" s="39">
        <f t="shared" si="202"/>
        <v>1.5552995391705071</v>
      </c>
      <c r="CD260" s="39">
        <f t="shared" si="194"/>
        <v>3.8870967741935485</v>
      </c>
      <c r="CE260" s="39">
        <f t="shared" si="195"/>
        <v>1.6789400921658986</v>
      </c>
      <c r="CF260" s="39">
        <f t="shared" si="216"/>
        <v>9.8000000000000004E-2</v>
      </c>
      <c r="CG260" s="39">
        <v>0.09</v>
      </c>
      <c r="CH260" s="39">
        <f t="shared" si="191"/>
        <v>2.0509623204120357</v>
      </c>
      <c r="CI260" s="39">
        <f t="shared" si="192"/>
        <v>9.1071428571428577</v>
      </c>
      <c r="CJ260" s="39">
        <f t="shared" si="203"/>
        <v>0.18248868778280541</v>
      </c>
      <c r="CK260" s="39">
        <f t="shared" si="189"/>
        <v>3.8870967741935485</v>
      </c>
      <c r="CL260" s="39">
        <f t="shared" si="193"/>
        <v>16.840277777777779</v>
      </c>
      <c r="CM260" s="39">
        <v>3.3</v>
      </c>
      <c r="CN260" s="39">
        <f t="shared" si="215"/>
        <v>4.4727342549923197</v>
      </c>
      <c r="CO260" s="39">
        <f t="shared" si="190"/>
        <v>3.8870967741935485</v>
      </c>
      <c r="CP260" s="39">
        <f t="shared" si="196"/>
        <v>13.762041485713736</v>
      </c>
      <c r="CQ260" s="39">
        <v>3.8</v>
      </c>
      <c r="CR260" s="39">
        <v>2.7446957142857142</v>
      </c>
      <c r="CS260" s="39">
        <f t="shared" si="204"/>
        <v>3.8</v>
      </c>
      <c r="CT260" s="6"/>
      <c r="CU260" s="39">
        <f t="shared" si="207"/>
        <v>0.68816327218908946</v>
      </c>
    </row>
    <row r="261" spans="1:99">
      <c r="A261" s="59">
        <v>1753</v>
      </c>
      <c r="B261" s="6"/>
      <c r="C261" s="30">
        <v>592.25</v>
      </c>
      <c r="D261" s="30">
        <v>541.14</v>
      </c>
      <c r="E261" s="30">
        <v>409.47</v>
      </c>
      <c r="F261" s="30">
        <v>1165.2</v>
      </c>
      <c r="G261" s="30">
        <v>14.106999999999999</v>
      </c>
      <c r="H261" s="30">
        <v>1.823</v>
      </c>
      <c r="I261" s="6"/>
      <c r="J261" s="30">
        <v>56.055999999999997</v>
      </c>
      <c r="K261" s="6"/>
      <c r="L261" s="30">
        <v>33.659999999999997</v>
      </c>
      <c r="M261" s="30">
        <v>185.13</v>
      </c>
      <c r="N261" s="30">
        <v>421.08</v>
      </c>
      <c r="O261" s="30">
        <v>0.623</v>
      </c>
      <c r="P261" s="6"/>
      <c r="Q261" s="6"/>
      <c r="R261" s="6"/>
      <c r="S261" s="6"/>
      <c r="T261" s="6"/>
      <c r="U261" s="30">
        <v>22.44</v>
      </c>
      <c r="V261" s="6"/>
      <c r="W261" s="6"/>
      <c r="X261" s="30">
        <v>95.37</v>
      </c>
      <c r="Y261" s="6"/>
      <c r="Z261" s="30">
        <v>1.2450000000000001</v>
      </c>
      <c r="AA261" s="6"/>
      <c r="AB261" s="6"/>
      <c r="AC261" s="6"/>
      <c r="AD261" s="6"/>
      <c r="AE261" s="6"/>
      <c r="AF261" s="30">
        <v>54.978000000000002</v>
      </c>
      <c r="AG261" s="30">
        <v>27.657</v>
      </c>
      <c r="AH261" s="30">
        <v>6.7320000000000002</v>
      </c>
      <c r="AI261" s="30">
        <v>231.86</v>
      </c>
      <c r="AJ261" s="6"/>
      <c r="AK261" s="6"/>
      <c r="AL261" s="6"/>
      <c r="AM261" s="30">
        <v>3.927</v>
      </c>
      <c r="AN261" s="30"/>
      <c r="AO261" s="39">
        <f t="shared" si="167"/>
        <v>0.18037999999999998</v>
      </c>
      <c r="AP261" s="39">
        <f t="shared" si="198"/>
        <v>0.38840000000000002</v>
      </c>
      <c r="AQ261" s="39">
        <f t="shared" si="210"/>
        <v>0.19741666666666666</v>
      </c>
      <c r="AR261" s="39">
        <f t="shared" si="168"/>
        <v>0.28214</v>
      </c>
      <c r="AS261" s="39">
        <f t="shared" si="169"/>
        <v>4.2004608294930872</v>
      </c>
      <c r="AT261" s="39">
        <f t="shared" si="170"/>
        <v>0</v>
      </c>
      <c r="AU261" s="39">
        <f t="shared" si="171"/>
        <v>1.2916129032258064</v>
      </c>
      <c r="AV261" s="39">
        <f t="shared" si="172"/>
        <v>0.15230769230769228</v>
      </c>
      <c r="AW261" s="39">
        <f t="shared" si="173"/>
        <v>421.08</v>
      </c>
      <c r="AX261" s="39">
        <f t="shared" si="174"/>
        <v>1.435483870967742</v>
      </c>
      <c r="AY261" s="39">
        <f t="shared" si="175"/>
        <v>0</v>
      </c>
      <c r="AZ261" s="39">
        <f t="shared" si="175"/>
        <v>0</v>
      </c>
      <c r="BA261" s="39">
        <f t="shared" si="175"/>
        <v>0</v>
      </c>
      <c r="BB261" s="39">
        <f t="shared" si="165"/>
        <v>0</v>
      </c>
      <c r="BC261" s="39">
        <f t="shared" si="176"/>
        <v>0</v>
      </c>
      <c r="BD261" s="39">
        <f t="shared" si="177"/>
        <v>51.705069124423964</v>
      </c>
      <c r="BE261" s="39">
        <f t="shared" si="177"/>
        <v>0</v>
      </c>
      <c r="BF261" s="39">
        <f t="shared" si="177"/>
        <v>0</v>
      </c>
      <c r="BG261" s="39">
        <f t="shared" si="178"/>
        <v>9.156105990783411</v>
      </c>
      <c r="BH261" s="39">
        <f t="shared" si="199"/>
        <v>3.7256144393241164</v>
      </c>
      <c r="BI261" s="39">
        <f t="shared" si="179"/>
        <v>8.3000000000000004E-2</v>
      </c>
      <c r="BJ261" s="39">
        <f t="shared" si="180"/>
        <v>0</v>
      </c>
      <c r="BK261" s="39">
        <f t="shared" si="181"/>
        <v>0</v>
      </c>
      <c r="BL261" s="39">
        <f t="shared" si="182"/>
        <v>0</v>
      </c>
      <c r="BM261" s="39">
        <f t="shared" si="183"/>
        <v>0</v>
      </c>
      <c r="BN261" s="39">
        <f t="shared" si="183"/>
        <v>0</v>
      </c>
      <c r="BO261" s="39">
        <f t="shared" si="183"/>
        <v>8.4842592592592594E-2</v>
      </c>
      <c r="BP261" s="39">
        <f t="shared" si="166"/>
        <v>4.2680555555555555E-2</v>
      </c>
      <c r="BQ261" s="39">
        <f t="shared" si="184"/>
        <v>15.51152073732719</v>
      </c>
      <c r="BR261" s="39">
        <f t="shared" si="185"/>
        <v>0</v>
      </c>
      <c r="BS261" s="39">
        <f t="shared" si="186"/>
        <v>0</v>
      </c>
      <c r="BT261" s="39">
        <f t="shared" si="200"/>
        <v>0</v>
      </c>
      <c r="BU261" s="39">
        <f t="shared" si="200"/>
        <v>13.635416666666668</v>
      </c>
      <c r="BV261" s="40"/>
      <c r="BW261" s="39">
        <v>6.1710000000000003</v>
      </c>
      <c r="BX261" s="39">
        <f t="shared" si="211"/>
        <v>0.19741666666666666</v>
      </c>
      <c r="BY261" s="39">
        <f t="shared" si="205"/>
        <v>0.49791521733333333</v>
      </c>
      <c r="BZ261" s="39"/>
      <c r="CA261" s="39">
        <f t="shared" si="206"/>
        <v>0.49791521733333333</v>
      </c>
      <c r="CB261" s="39">
        <f t="shared" si="214"/>
        <v>0.28214</v>
      </c>
      <c r="CC261" s="39">
        <f t="shared" si="202"/>
        <v>1.435483870967742</v>
      </c>
      <c r="CD261" s="39">
        <f t="shared" si="194"/>
        <v>4.2004608294930872</v>
      </c>
      <c r="CE261" s="39">
        <f t="shared" si="195"/>
        <v>1.2916129032258064</v>
      </c>
      <c r="CF261" s="39">
        <f t="shared" si="216"/>
        <v>8.3000000000000004E-2</v>
      </c>
      <c r="CG261" s="39">
        <v>0.09</v>
      </c>
      <c r="CH261" s="39">
        <f t="shared" si="191"/>
        <v>0</v>
      </c>
      <c r="CI261" s="39">
        <f t="shared" si="192"/>
        <v>9.156105990783411</v>
      </c>
      <c r="CJ261" s="39">
        <f t="shared" si="203"/>
        <v>0.15230769230769228</v>
      </c>
      <c r="CK261" s="39">
        <f t="shared" si="189"/>
        <v>4.2004608294930872</v>
      </c>
      <c r="CL261" s="39">
        <f t="shared" si="193"/>
        <v>13.635416666666668</v>
      </c>
      <c r="CM261" s="39">
        <v>3.3</v>
      </c>
      <c r="CN261" s="39">
        <f t="shared" si="215"/>
        <v>3.7256144393241164</v>
      </c>
      <c r="CO261" s="39">
        <f t="shared" si="190"/>
        <v>4.2004608294930872</v>
      </c>
      <c r="CP261" s="39">
        <f t="shared" si="196"/>
        <v>11.017087727904507</v>
      </c>
      <c r="CQ261" s="39">
        <v>3.8</v>
      </c>
      <c r="CR261" s="39">
        <v>3.0548839285714284</v>
      </c>
      <c r="CS261" s="39">
        <f t="shared" si="204"/>
        <v>3.8</v>
      </c>
      <c r="CT261" s="6"/>
      <c r="CU261" s="39">
        <f t="shared" si="207"/>
        <v>0.65133539214649971</v>
      </c>
    </row>
    <row r="262" spans="1:99">
      <c r="A262" s="59">
        <v>1754</v>
      </c>
      <c r="B262" s="6"/>
      <c r="C262" s="30">
        <v>592.13</v>
      </c>
      <c r="D262" s="30">
        <v>498.39</v>
      </c>
      <c r="E262" s="30">
        <v>365.63</v>
      </c>
      <c r="F262" s="30">
        <v>1046.45</v>
      </c>
      <c r="G262" s="30">
        <v>15.903</v>
      </c>
      <c r="H262" s="30">
        <v>1.4830000000000001</v>
      </c>
      <c r="I262" s="6"/>
      <c r="J262" s="30">
        <v>55.832999999999998</v>
      </c>
      <c r="K262" s="30">
        <v>0.46429999999999999</v>
      </c>
      <c r="L262" s="30">
        <v>37.24</v>
      </c>
      <c r="M262" s="30">
        <v>177.6</v>
      </c>
      <c r="N262" s="30">
        <v>336.33</v>
      </c>
      <c r="O262" s="30">
        <v>0.61599999999999999</v>
      </c>
      <c r="P262" s="6"/>
      <c r="Q262" s="30">
        <v>27.75</v>
      </c>
      <c r="R262" s="30">
        <v>105.45</v>
      </c>
      <c r="S262" s="30">
        <v>765.9</v>
      </c>
      <c r="T262" s="6"/>
      <c r="U262" s="30">
        <v>26.08</v>
      </c>
      <c r="V262" s="6"/>
      <c r="W262" s="30">
        <v>1.4</v>
      </c>
      <c r="X262" s="6"/>
      <c r="Y262" s="30">
        <v>42.069000000000003</v>
      </c>
      <c r="Z262" s="30">
        <v>1.2949999999999999</v>
      </c>
      <c r="AA262" s="30">
        <v>28.86</v>
      </c>
      <c r="AB262" s="30">
        <v>78.81</v>
      </c>
      <c r="AC262" s="6"/>
      <c r="AD262" s="6"/>
      <c r="AE262" s="30">
        <v>22.2</v>
      </c>
      <c r="AF262" s="30">
        <v>58.274999999999999</v>
      </c>
      <c r="AG262" s="30">
        <v>27.75</v>
      </c>
      <c r="AH262" s="30">
        <v>6.66</v>
      </c>
      <c r="AI262" s="30">
        <v>222</v>
      </c>
      <c r="AJ262" s="6"/>
      <c r="AK262" s="6"/>
      <c r="AL262" s="6"/>
      <c r="AM262" s="30">
        <v>4.4400000000000004</v>
      </c>
      <c r="AN262" s="30"/>
      <c r="AO262" s="39">
        <f t="shared" si="167"/>
        <v>0.16613</v>
      </c>
      <c r="AP262" s="39">
        <f t="shared" si="198"/>
        <v>0.34881666666666666</v>
      </c>
      <c r="AQ262" s="39">
        <f t="shared" si="210"/>
        <v>0.19737666666666667</v>
      </c>
      <c r="AR262" s="39">
        <f t="shared" si="168"/>
        <v>0.31806000000000001</v>
      </c>
      <c r="AS262" s="39">
        <f t="shared" si="169"/>
        <v>3.4170506912442398</v>
      </c>
      <c r="AT262" s="39">
        <f t="shared" si="170"/>
        <v>0</v>
      </c>
      <c r="AU262" s="39">
        <f t="shared" si="171"/>
        <v>1.2864746543778802</v>
      </c>
      <c r="AV262" s="39">
        <f t="shared" si="172"/>
        <v>0.16850678733031674</v>
      </c>
      <c r="AW262" s="39">
        <f t="shared" si="173"/>
        <v>336.33</v>
      </c>
      <c r="AX262" s="39">
        <f t="shared" si="174"/>
        <v>1.4193548387096775</v>
      </c>
      <c r="AY262" s="39">
        <f t="shared" si="175"/>
        <v>0</v>
      </c>
      <c r="AZ262" s="39">
        <f t="shared" si="175"/>
        <v>27.75</v>
      </c>
      <c r="BA262" s="39">
        <f t="shared" si="175"/>
        <v>105.45</v>
      </c>
      <c r="BB262" s="39">
        <f t="shared" si="165"/>
        <v>765.9</v>
      </c>
      <c r="BC262" s="39">
        <f t="shared" si="176"/>
        <v>0</v>
      </c>
      <c r="BD262" s="39">
        <f t="shared" si="177"/>
        <v>60.092165898617509</v>
      </c>
      <c r="BE262" s="39">
        <f t="shared" si="177"/>
        <v>0</v>
      </c>
      <c r="BF262" s="39">
        <f t="shared" si="177"/>
        <v>3.225806451612903</v>
      </c>
      <c r="BG262" s="39">
        <f t="shared" si="178"/>
        <v>0</v>
      </c>
      <c r="BH262" s="39">
        <f t="shared" si="199"/>
        <v>4.8889208909370199</v>
      </c>
      <c r="BI262" s="39">
        <f t="shared" si="179"/>
        <v>8.6333333333333331E-2</v>
      </c>
      <c r="BJ262" s="39">
        <f t="shared" si="180"/>
        <v>1.9558145838980754</v>
      </c>
      <c r="BK262" s="39">
        <f t="shared" si="181"/>
        <v>7.8810000000000005E-2</v>
      </c>
      <c r="BL262" s="39">
        <f t="shared" si="182"/>
        <v>0</v>
      </c>
      <c r="BM262" s="39">
        <f t="shared" si="183"/>
        <v>0</v>
      </c>
      <c r="BN262" s="39">
        <f t="shared" si="183"/>
        <v>3.425925925925926E-2</v>
      </c>
      <c r="BO262" s="39">
        <f t="shared" si="183"/>
        <v>8.9930555555555555E-2</v>
      </c>
      <c r="BP262" s="39">
        <f t="shared" si="166"/>
        <v>4.2824074074074077E-2</v>
      </c>
      <c r="BQ262" s="39">
        <f t="shared" si="184"/>
        <v>15.345622119815669</v>
      </c>
      <c r="BR262" s="39">
        <f t="shared" si="185"/>
        <v>0</v>
      </c>
      <c r="BS262" s="39">
        <f t="shared" si="186"/>
        <v>0</v>
      </c>
      <c r="BT262" s="39">
        <f t="shared" si="200"/>
        <v>0</v>
      </c>
      <c r="BU262" s="39">
        <f t="shared" si="200"/>
        <v>15.41666666666667</v>
      </c>
      <c r="BV262" s="40"/>
      <c r="BW262" s="39">
        <v>5.827</v>
      </c>
      <c r="BX262" s="39">
        <f t="shared" si="211"/>
        <v>0.19737666666666667</v>
      </c>
      <c r="BY262" s="39">
        <f t="shared" si="205"/>
        <v>0.48796753141333332</v>
      </c>
      <c r="BZ262" s="39"/>
      <c r="CA262" s="39">
        <f t="shared" si="206"/>
        <v>0.48796753141333332</v>
      </c>
      <c r="CB262" s="39">
        <f t="shared" si="214"/>
        <v>0.31806000000000001</v>
      </c>
      <c r="CC262" s="39">
        <f t="shared" si="202"/>
        <v>1.4193548387096775</v>
      </c>
      <c r="CD262" s="39">
        <f t="shared" si="194"/>
        <v>3.4170506912442398</v>
      </c>
      <c r="CE262" s="39">
        <f t="shared" si="195"/>
        <v>1.2864746543778802</v>
      </c>
      <c r="CF262" s="39">
        <f t="shared" si="216"/>
        <v>8.6333333333333331E-2</v>
      </c>
      <c r="CG262" s="39">
        <f>BK262</f>
        <v>7.8810000000000005E-2</v>
      </c>
      <c r="CH262" s="39">
        <f t="shared" si="191"/>
        <v>1.9558145838980754</v>
      </c>
      <c r="CI262" s="39">
        <f t="shared" si="192"/>
        <v>0</v>
      </c>
      <c r="CJ262" s="39">
        <f t="shared" si="203"/>
        <v>0.16850678733031674</v>
      </c>
      <c r="CK262" s="39">
        <f t="shared" si="189"/>
        <v>3.4170506912442398</v>
      </c>
      <c r="CL262" s="39">
        <f t="shared" si="193"/>
        <v>15.41666666666667</v>
      </c>
      <c r="CM262" s="39">
        <v>3.4</v>
      </c>
      <c r="CN262" s="39">
        <f t="shared" si="215"/>
        <v>4.8889208909370199</v>
      </c>
      <c r="CO262" s="39">
        <f t="shared" si="190"/>
        <v>3.4170506912442398</v>
      </c>
      <c r="CP262" s="39">
        <f t="shared" si="196"/>
        <v>11.677776334963713</v>
      </c>
      <c r="CQ262" s="39">
        <f>1000*BN262/9.254</f>
        <v>3.702102794387212</v>
      </c>
      <c r="CR262" s="39">
        <v>2.8574914285714286</v>
      </c>
      <c r="CS262" s="39">
        <f t="shared" si="204"/>
        <v>3.702102794387212</v>
      </c>
      <c r="CT262" s="6"/>
      <c r="CU262" s="39">
        <f t="shared" si="207"/>
        <v>0.64560026057253639</v>
      </c>
    </row>
    <row r="263" spans="1:99">
      <c r="A263" s="59">
        <v>1755</v>
      </c>
      <c r="B263" s="6"/>
      <c r="C263" s="30">
        <v>693.89</v>
      </c>
      <c r="D263" s="30">
        <v>519.48</v>
      </c>
      <c r="E263" s="30">
        <v>405.8</v>
      </c>
      <c r="F263" s="30">
        <v>1031.1500000000001</v>
      </c>
      <c r="G263" s="30">
        <v>19.172000000000001</v>
      </c>
      <c r="H263" s="30">
        <v>1.7250000000000001</v>
      </c>
      <c r="I263" s="6"/>
      <c r="J263" s="30">
        <v>65.260999999999996</v>
      </c>
      <c r="K263" s="30">
        <v>0.46300000000000002</v>
      </c>
      <c r="L263" s="30">
        <v>38.729999999999997</v>
      </c>
      <c r="M263" s="30">
        <v>190.34</v>
      </c>
      <c r="N263" s="30">
        <v>345.02</v>
      </c>
      <c r="O263" s="30">
        <v>0.64100000000000001</v>
      </c>
      <c r="P263" s="6"/>
      <c r="Q263" s="30">
        <v>40.82</v>
      </c>
      <c r="R263" s="6"/>
      <c r="S263" s="30">
        <v>368.55</v>
      </c>
      <c r="T263" s="6"/>
      <c r="U263" s="30">
        <v>19.559999999999999</v>
      </c>
      <c r="V263" s="6"/>
      <c r="W263" s="30">
        <v>1.4850000000000001</v>
      </c>
      <c r="X263" s="30">
        <v>107.73</v>
      </c>
      <c r="Y263" s="30">
        <v>57.947000000000003</v>
      </c>
      <c r="Z263" s="6"/>
      <c r="AA263" s="6"/>
      <c r="AB263" s="6"/>
      <c r="AC263" s="6"/>
      <c r="AD263" s="6"/>
      <c r="AE263" s="30">
        <v>22.68</v>
      </c>
      <c r="AF263" s="30">
        <v>54.771999999999998</v>
      </c>
      <c r="AG263" s="30">
        <v>36.570999999999998</v>
      </c>
      <c r="AH263" s="30">
        <v>6.8040000000000003</v>
      </c>
      <c r="AI263" s="6"/>
      <c r="AJ263" s="30">
        <v>6.9930000000000003</v>
      </c>
      <c r="AK263" s="6"/>
      <c r="AL263" s="6"/>
      <c r="AM263" s="30">
        <v>4.7249999999999996</v>
      </c>
      <c r="AN263" s="30"/>
      <c r="AO263" s="39">
        <f t="shared" si="167"/>
        <v>0.17316000000000001</v>
      </c>
      <c r="AP263" s="39">
        <f t="shared" si="198"/>
        <v>0.34371666666666667</v>
      </c>
      <c r="AQ263" s="39">
        <f t="shared" si="210"/>
        <v>0.23129666666666665</v>
      </c>
      <c r="AR263" s="39">
        <f t="shared" si="168"/>
        <v>0.38344</v>
      </c>
      <c r="AS263" s="39">
        <f t="shared" si="169"/>
        <v>3.9746543778801846</v>
      </c>
      <c r="AT263" s="39">
        <f t="shared" si="170"/>
        <v>0</v>
      </c>
      <c r="AU263" s="39">
        <f t="shared" si="171"/>
        <v>1.5037096774193548</v>
      </c>
      <c r="AV263" s="39">
        <f t="shared" si="172"/>
        <v>0.17524886877828053</v>
      </c>
      <c r="AW263" s="39">
        <f t="shared" si="173"/>
        <v>345.02</v>
      </c>
      <c r="AX263" s="39">
        <f t="shared" si="174"/>
        <v>1.4769585253456221</v>
      </c>
      <c r="AY263" s="39">
        <f t="shared" si="175"/>
        <v>0</v>
      </c>
      <c r="AZ263" s="39">
        <f t="shared" si="175"/>
        <v>40.82</v>
      </c>
      <c r="BA263" s="39">
        <f t="shared" si="175"/>
        <v>0</v>
      </c>
      <c r="BB263" s="39">
        <f t="shared" si="165"/>
        <v>368.55</v>
      </c>
      <c r="BC263" s="39">
        <f t="shared" si="176"/>
        <v>0</v>
      </c>
      <c r="BD263" s="39">
        <f t="shared" si="177"/>
        <v>45.069124423963132</v>
      </c>
      <c r="BE263" s="39">
        <f t="shared" si="177"/>
        <v>0</v>
      </c>
      <c r="BF263" s="39">
        <f t="shared" si="177"/>
        <v>3.4216589861751157</v>
      </c>
      <c r="BG263" s="39">
        <f t="shared" si="178"/>
        <v>10.34274193548387</v>
      </c>
      <c r="BH263" s="39">
        <f t="shared" si="199"/>
        <v>6.0455069124423959</v>
      </c>
      <c r="BI263" s="39">
        <f t="shared" si="179"/>
        <v>0</v>
      </c>
      <c r="BJ263" s="39">
        <f t="shared" si="180"/>
        <v>0</v>
      </c>
      <c r="BK263" s="39">
        <f t="shared" si="181"/>
        <v>0</v>
      </c>
      <c r="BL263" s="39">
        <f t="shared" si="182"/>
        <v>0</v>
      </c>
      <c r="BM263" s="39">
        <f t="shared" si="183"/>
        <v>0</v>
      </c>
      <c r="BN263" s="39">
        <f t="shared" si="183"/>
        <v>3.4999999999999996E-2</v>
      </c>
      <c r="BO263" s="39">
        <f t="shared" si="183"/>
        <v>8.4524691358024692E-2</v>
      </c>
      <c r="BP263" s="39">
        <f t="shared" si="166"/>
        <v>5.6436728395061725E-2</v>
      </c>
      <c r="BQ263" s="39">
        <f t="shared" si="184"/>
        <v>15.67741935483871</v>
      </c>
      <c r="BR263" s="39">
        <f t="shared" si="185"/>
        <v>16.112903225806452</v>
      </c>
      <c r="BS263" s="39">
        <f t="shared" si="186"/>
        <v>0</v>
      </c>
      <c r="BT263" s="39">
        <f t="shared" si="200"/>
        <v>0</v>
      </c>
      <c r="BU263" s="39">
        <f t="shared" si="200"/>
        <v>16.40625</v>
      </c>
      <c r="BV263" s="40"/>
      <c r="BW263" s="39">
        <v>5.9059999999999997</v>
      </c>
      <c r="BX263" s="39">
        <f t="shared" si="211"/>
        <v>0.23129666666666665</v>
      </c>
      <c r="BY263" s="39">
        <f t="shared" si="205"/>
        <v>0.53244888257333334</v>
      </c>
      <c r="BZ263" s="39"/>
      <c r="CA263" s="39">
        <f t="shared" si="206"/>
        <v>0.53244888257333334</v>
      </c>
      <c r="CB263" s="39">
        <f t="shared" si="214"/>
        <v>0.38344</v>
      </c>
      <c r="CC263" s="39">
        <f t="shared" si="202"/>
        <v>1.4769585253456221</v>
      </c>
      <c r="CD263" s="39">
        <f t="shared" si="194"/>
        <v>3.9746543778801846</v>
      </c>
      <c r="CE263" s="39">
        <f t="shared" si="195"/>
        <v>1.5037096774193548</v>
      </c>
      <c r="CF263" s="39">
        <v>0.09</v>
      </c>
      <c r="CG263" s="39">
        <v>0.09</v>
      </c>
      <c r="CH263" s="39">
        <f t="shared" si="191"/>
        <v>0</v>
      </c>
      <c r="CI263" s="39">
        <f t="shared" si="192"/>
        <v>10.34274193548387</v>
      </c>
      <c r="CJ263" s="39">
        <f t="shared" si="203"/>
        <v>0.17524886877828053</v>
      </c>
      <c r="CK263" s="39">
        <f t="shared" si="189"/>
        <v>3.9746543778801846</v>
      </c>
      <c r="CL263" s="39">
        <f t="shared" si="193"/>
        <v>16.40625</v>
      </c>
      <c r="CM263" s="39">
        <v>3.5</v>
      </c>
      <c r="CN263" s="39">
        <f t="shared" si="215"/>
        <v>6.0455069124423959</v>
      </c>
      <c r="CO263" s="39">
        <f t="shared" si="190"/>
        <v>3.9746543778801846</v>
      </c>
      <c r="CP263" s="39">
        <f t="shared" si="196"/>
        <v>10.975807214390949</v>
      </c>
      <c r="CQ263" s="39">
        <f>1000*BN263/9.254</f>
        <v>3.7821482602117995</v>
      </c>
      <c r="CR263" s="39">
        <v>2.8574914285714286</v>
      </c>
      <c r="CS263" s="39">
        <f t="shared" si="204"/>
        <v>3.7821482602117995</v>
      </c>
      <c r="CT263" s="6"/>
      <c r="CU263" s="39">
        <f t="shared" si="207"/>
        <v>0.70645086988926142</v>
      </c>
    </row>
    <row r="264" spans="1:99">
      <c r="A264" s="59">
        <v>1756</v>
      </c>
      <c r="B264" s="6"/>
      <c r="C264" s="30">
        <v>888.78</v>
      </c>
      <c r="D264" s="30">
        <v>714.46</v>
      </c>
      <c r="E264" s="30">
        <v>584.28</v>
      </c>
      <c r="F264" s="30">
        <v>1273.3</v>
      </c>
      <c r="G264" s="30">
        <v>24.273</v>
      </c>
      <c r="H264" s="30">
        <v>1.6870000000000001</v>
      </c>
      <c r="I264" s="6"/>
      <c r="J264" s="30">
        <v>66.847999999999999</v>
      </c>
      <c r="K264" s="6"/>
      <c r="L264" s="30">
        <v>40.340000000000003</v>
      </c>
      <c r="M264" s="30">
        <v>418.5</v>
      </c>
      <c r="N264" s="30">
        <v>313.87</v>
      </c>
      <c r="O264" s="30">
        <v>0.68100000000000005</v>
      </c>
      <c r="P264" s="6"/>
      <c r="Q264" s="30">
        <v>55.8</v>
      </c>
      <c r="R264" s="6"/>
      <c r="S264" s="30">
        <v>418.5</v>
      </c>
      <c r="T264" s="6"/>
      <c r="U264" s="30">
        <v>21.2</v>
      </c>
      <c r="V264" s="6"/>
      <c r="W264" s="30">
        <v>1.6120000000000001</v>
      </c>
      <c r="X264" s="30">
        <v>96.92</v>
      </c>
      <c r="Y264" s="30">
        <v>62.048999999999999</v>
      </c>
      <c r="Z264" s="30">
        <v>1.395</v>
      </c>
      <c r="AA264" s="30">
        <v>31.582999999999998</v>
      </c>
      <c r="AB264" s="6"/>
      <c r="AC264" s="6"/>
      <c r="AD264" s="6"/>
      <c r="AE264" s="30">
        <v>20.646000000000001</v>
      </c>
      <c r="AF264" s="30">
        <v>53.122</v>
      </c>
      <c r="AG264" s="6"/>
      <c r="AH264" s="30">
        <v>6.6959999999999997</v>
      </c>
      <c r="AI264" s="30">
        <v>223.2</v>
      </c>
      <c r="AJ264" s="30">
        <v>6.3239999999999998</v>
      </c>
      <c r="AK264" s="6"/>
      <c r="AL264" s="6"/>
      <c r="AM264" s="30">
        <v>4.7430000000000003</v>
      </c>
      <c r="AN264" s="30"/>
      <c r="AO264" s="39">
        <f t="shared" si="167"/>
        <v>0.23815333333333336</v>
      </c>
      <c r="AP264" s="39">
        <f t="shared" si="198"/>
        <v>0.42443333333333333</v>
      </c>
      <c r="AQ264" s="39">
        <f t="shared" si="210"/>
        <v>0.29625999999999997</v>
      </c>
      <c r="AR264" s="39">
        <f t="shared" si="168"/>
        <v>0.48546</v>
      </c>
      <c r="AS264" s="39">
        <f t="shared" si="169"/>
        <v>3.8870967741935485</v>
      </c>
      <c r="AT264" s="39">
        <f t="shared" si="170"/>
        <v>0</v>
      </c>
      <c r="AU264" s="39">
        <f t="shared" si="171"/>
        <v>1.5402764976958525</v>
      </c>
      <c r="AV264" s="39">
        <f t="shared" si="172"/>
        <v>0.18253393665158374</v>
      </c>
      <c r="AW264" s="39">
        <f t="shared" si="173"/>
        <v>313.87</v>
      </c>
      <c r="AX264" s="39">
        <f t="shared" si="174"/>
        <v>1.5691244239631337</v>
      </c>
      <c r="AY264" s="39">
        <f t="shared" si="175"/>
        <v>0</v>
      </c>
      <c r="AZ264" s="39">
        <f t="shared" si="175"/>
        <v>55.8</v>
      </c>
      <c r="BA264" s="39">
        <f t="shared" si="175"/>
        <v>0</v>
      </c>
      <c r="BB264" s="39">
        <f t="shared" si="175"/>
        <v>418.5</v>
      </c>
      <c r="BC264" s="39">
        <f t="shared" si="176"/>
        <v>0</v>
      </c>
      <c r="BD264" s="39">
        <f t="shared" si="177"/>
        <v>48.847926267281103</v>
      </c>
      <c r="BE264" s="39">
        <f t="shared" si="177"/>
        <v>0</v>
      </c>
      <c r="BF264" s="39">
        <f t="shared" si="177"/>
        <v>3.7142857142857144</v>
      </c>
      <c r="BG264" s="39">
        <f t="shared" si="178"/>
        <v>9.304915514592933</v>
      </c>
      <c r="BH264" s="39">
        <f t="shared" si="199"/>
        <v>5.2880184331797233</v>
      </c>
      <c r="BI264" s="39">
        <f t="shared" si="179"/>
        <v>9.2999999999999999E-2</v>
      </c>
      <c r="BJ264" s="39">
        <f t="shared" si="180"/>
        <v>2.1403496882624018</v>
      </c>
      <c r="BK264" s="39">
        <f t="shared" si="181"/>
        <v>0</v>
      </c>
      <c r="BL264" s="39">
        <f t="shared" si="182"/>
        <v>0</v>
      </c>
      <c r="BM264" s="39">
        <f t="shared" si="183"/>
        <v>0</v>
      </c>
      <c r="BN264" s="39">
        <f t="shared" si="183"/>
        <v>3.1861111111111111E-2</v>
      </c>
      <c r="BO264" s="39">
        <f t="shared" si="183"/>
        <v>8.1978395061728396E-2</v>
      </c>
      <c r="BP264" s="39">
        <f t="shared" si="183"/>
        <v>0</v>
      </c>
      <c r="BQ264" s="39">
        <f t="shared" si="184"/>
        <v>15.428571428571429</v>
      </c>
      <c r="BR264" s="39">
        <f t="shared" si="185"/>
        <v>14.571428571428571</v>
      </c>
      <c r="BS264" s="39">
        <f t="shared" si="186"/>
        <v>0</v>
      </c>
      <c r="BT264" s="39">
        <f t="shared" si="200"/>
        <v>0</v>
      </c>
      <c r="BU264" s="39">
        <f t="shared" si="200"/>
        <v>16.468750000000004</v>
      </c>
      <c r="BV264" s="40"/>
      <c r="BW264" s="39">
        <v>5.766</v>
      </c>
      <c r="BX264" s="39">
        <f t="shared" si="211"/>
        <v>0.29625999999999997</v>
      </c>
      <c r="BY264" s="39">
        <f t="shared" si="205"/>
        <v>0.60925765647999996</v>
      </c>
      <c r="BZ264" s="39"/>
      <c r="CA264" s="39">
        <f t="shared" si="206"/>
        <v>0.60925765647999996</v>
      </c>
      <c r="CB264" s="39">
        <f t="shared" si="214"/>
        <v>0.48546</v>
      </c>
      <c r="CC264" s="39">
        <f t="shared" si="202"/>
        <v>1.5691244239631337</v>
      </c>
      <c r="CD264" s="39">
        <f t="shared" si="194"/>
        <v>3.8870967741935485</v>
      </c>
      <c r="CE264" s="39">
        <f t="shared" si="195"/>
        <v>1.5402764976958525</v>
      </c>
      <c r="CF264" s="39">
        <f>BI264</f>
        <v>9.2999999999999999E-2</v>
      </c>
      <c r="CG264" s="39">
        <v>0.09</v>
      </c>
      <c r="CH264" s="39">
        <f t="shared" si="191"/>
        <v>2.1403496882624018</v>
      </c>
      <c r="CI264" s="39">
        <f t="shared" si="192"/>
        <v>9.304915514592933</v>
      </c>
      <c r="CJ264" s="39">
        <f t="shared" si="203"/>
        <v>0.18253393665158374</v>
      </c>
      <c r="CK264" s="39">
        <f t="shared" si="189"/>
        <v>3.8870967741935485</v>
      </c>
      <c r="CL264" s="39">
        <f t="shared" si="193"/>
        <v>16.468750000000004</v>
      </c>
      <c r="CM264" s="39">
        <v>3.6</v>
      </c>
      <c r="CN264" s="39">
        <f t="shared" si="215"/>
        <v>5.2880184331797233</v>
      </c>
      <c r="CO264" s="39">
        <f t="shared" si="190"/>
        <v>3.8870967741935485</v>
      </c>
      <c r="CP264" s="39">
        <f t="shared" si="196"/>
        <v>10.645162324597896</v>
      </c>
      <c r="CQ264" s="39">
        <f>1000*BN264/9.254</f>
        <v>3.4429555987801073</v>
      </c>
      <c r="CR264" s="39">
        <v>2.9608875000000001</v>
      </c>
      <c r="CS264" s="39">
        <f t="shared" si="204"/>
        <v>3.4429555987801073</v>
      </c>
      <c r="CT264" s="6"/>
      <c r="CU264" s="39">
        <f t="shared" si="207"/>
        <v>0.75291172310925258</v>
      </c>
    </row>
    <row r="265" spans="1:99">
      <c r="A265" s="59">
        <v>1757</v>
      </c>
      <c r="B265" s="6"/>
      <c r="C265" s="30">
        <v>1403.46</v>
      </c>
      <c r="D265" s="30">
        <v>997.1</v>
      </c>
      <c r="E265" s="30">
        <v>729.48</v>
      </c>
      <c r="F265" s="30">
        <v>1733.85</v>
      </c>
      <c r="G265" s="30">
        <v>27.263999999999999</v>
      </c>
      <c r="H265" s="30">
        <v>1.5389999999999999</v>
      </c>
      <c r="I265" s="6"/>
      <c r="J265" s="30">
        <v>58.712000000000003</v>
      </c>
      <c r="K265" s="30">
        <v>0.57899999999999996</v>
      </c>
      <c r="L265" s="30">
        <v>43.88</v>
      </c>
      <c r="M265" s="6"/>
      <c r="N265" s="30">
        <v>338.4</v>
      </c>
      <c r="O265" s="30">
        <v>0.626</v>
      </c>
      <c r="P265" s="6"/>
      <c r="Q265" s="30">
        <v>54.59</v>
      </c>
      <c r="R265" s="6"/>
      <c r="S265" s="6"/>
      <c r="T265" s="6"/>
      <c r="U265" s="30">
        <v>22.73</v>
      </c>
      <c r="V265" s="6"/>
      <c r="W265" s="30">
        <v>1.524</v>
      </c>
      <c r="X265" s="30">
        <v>100.96</v>
      </c>
      <c r="Y265" s="30">
        <v>50.252000000000002</v>
      </c>
      <c r="Z265" s="30">
        <v>1.504</v>
      </c>
      <c r="AA265" s="30">
        <v>27.184999999999999</v>
      </c>
      <c r="AB265" s="6"/>
      <c r="AC265" s="6"/>
      <c r="AD265" s="6"/>
      <c r="AE265" s="6"/>
      <c r="AF265" s="30">
        <v>47.94</v>
      </c>
      <c r="AG265" s="30">
        <v>33.276000000000003</v>
      </c>
      <c r="AH265" s="30">
        <v>6.7679999999999998</v>
      </c>
      <c r="AI265" s="30">
        <v>214.32</v>
      </c>
      <c r="AJ265" s="6"/>
      <c r="AK265" s="6"/>
      <c r="AL265" s="6"/>
      <c r="AM265" s="6"/>
      <c r="AN265" s="6"/>
      <c r="AO265" s="39">
        <f t="shared" ref="AO265:AO323" si="217">D265/3000</f>
        <v>0.3323666666666667</v>
      </c>
      <c r="AP265" s="39">
        <f t="shared" si="198"/>
        <v>0.57794999999999996</v>
      </c>
      <c r="AQ265" s="39">
        <f t="shared" si="210"/>
        <v>0.46782000000000001</v>
      </c>
      <c r="AR265" s="39">
        <f t="shared" ref="AR265:AR323" si="218">G265/50</f>
        <v>0.54527999999999999</v>
      </c>
      <c r="AS265" s="39">
        <f t="shared" ref="AS265:AS323" si="219">H265/0.434</f>
        <v>3.5460829493087558</v>
      </c>
      <c r="AT265" s="39">
        <f t="shared" ref="AT265:AT323" si="220">I265/14.2135</f>
        <v>0</v>
      </c>
      <c r="AU265" s="39">
        <f t="shared" ref="AU265:AU323" si="221">J265/43.4</f>
        <v>1.3528110599078342</v>
      </c>
      <c r="AV265" s="39">
        <f t="shared" ref="AV265:AV323" si="222">L265/221</f>
        <v>0.19855203619909503</v>
      </c>
      <c r="AW265" s="39">
        <f t="shared" si="173"/>
        <v>338.4</v>
      </c>
      <c r="AX265" s="39">
        <f t="shared" ref="AX265:AX323" si="223">O265/0.434</f>
        <v>1.4423963133640554</v>
      </c>
      <c r="AY265" s="39">
        <f t="shared" ref="AY265:BB323" si="224">P265</f>
        <v>0</v>
      </c>
      <c r="AZ265" s="39">
        <f t="shared" si="224"/>
        <v>54.59</v>
      </c>
      <c r="BA265" s="39">
        <f t="shared" si="224"/>
        <v>0</v>
      </c>
      <c r="BB265" s="39">
        <f t="shared" si="224"/>
        <v>0</v>
      </c>
      <c r="BC265" s="39">
        <f t="shared" ref="BC265:BC323" si="225">T265/0.5</f>
        <v>0</v>
      </c>
      <c r="BD265" s="39">
        <f t="shared" ref="BD265:BF323" si="226">U265/0.434</f>
        <v>52.373271889400925</v>
      </c>
      <c r="BE265" s="39">
        <f t="shared" si="226"/>
        <v>0</v>
      </c>
      <c r="BF265" s="39">
        <f t="shared" si="226"/>
        <v>3.5115207373271891</v>
      </c>
      <c r="BG265" s="39">
        <f t="shared" ref="BG265:BG323" si="227">X265/10.416</f>
        <v>9.6927803379416275</v>
      </c>
      <c r="BH265" s="39">
        <f t="shared" si="199"/>
        <v>4.8753840245775724</v>
      </c>
      <c r="BI265" s="39">
        <f t="shared" ref="BI265:BI323" si="228">Z265/15</f>
        <v>0.10026666666666667</v>
      </c>
      <c r="BJ265" s="39">
        <f t="shared" ref="BJ265:BJ323" si="229">AA265/14.756</f>
        <v>1.8423014367037136</v>
      </c>
      <c r="BK265" s="39">
        <f t="shared" ref="BK265:BK323" si="230">AB265/1000</f>
        <v>0</v>
      </c>
      <c r="BL265" s="39">
        <f t="shared" ref="BL265:BL323" si="231">AC265/3000</f>
        <v>0</v>
      </c>
      <c r="BM265" s="39">
        <f t="shared" ref="BM265:BP323" si="232">AD265/(4*162)</f>
        <v>0</v>
      </c>
      <c r="BN265" s="39">
        <f t="shared" si="232"/>
        <v>0</v>
      </c>
      <c r="BO265" s="39">
        <f t="shared" si="232"/>
        <v>7.3981481481481481E-2</v>
      </c>
      <c r="BP265" s="39">
        <f t="shared" si="232"/>
        <v>5.1351851851851857E-2</v>
      </c>
      <c r="BQ265" s="39">
        <f t="shared" ref="BQ265:BQ323" si="233">AH265/0.434</f>
        <v>15.594470046082948</v>
      </c>
      <c r="BR265" s="39">
        <f t="shared" ref="BR265:BR323" si="234">AJ265/0.434</f>
        <v>0</v>
      </c>
      <c r="BS265" s="39">
        <f t="shared" ref="BS265:BS323" si="235">AK265/138.88</f>
        <v>0</v>
      </c>
      <c r="BT265" s="39">
        <f t="shared" si="200"/>
        <v>0</v>
      </c>
      <c r="BU265" s="39">
        <f t="shared" si="200"/>
        <v>0</v>
      </c>
      <c r="BV265" s="40"/>
      <c r="BW265" s="39">
        <v>5.9690000000000003</v>
      </c>
      <c r="BX265" s="39">
        <f t="shared" si="211"/>
        <v>0.46782000000000001</v>
      </c>
      <c r="BY265" s="39">
        <f t="shared" si="205"/>
        <v>0.82857891836000008</v>
      </c>
      <c r="BZ265" s="39"/>
      <c r="CA265" s="39">
        <f t="shared" si="206"/>
        <v>0.82857891836000008</v>
      </c>
      <c r="CB265" s="39">
        <f t="shared" si="214"/>
        <v>0.54527999999999999</v>
      </c>
      <c r="CC265" s="39">
        <f t="shared" si="202"/>
        <v>1.4423963133640554</v>
      </c>
      <c r="CD265" s="39">
        <f t="shared" si="194"/>
        <v>3.5460829493087558</v>
      </c>
      <c r="CE265" s="39">
        <f t="shared" si="195"/>
        <v>1.3528110599078342</v>
      </c>
      <c r="CF265" s="39">
        <f>BI265</f>
        <v>0.10026666666666667</v>
      </c>
      <c r="CG265" s="39">
        <v>0.09</v>
      </c>
      <c r="CH265" s="39">
        <f t="shared" si="191"/>
        <v>1.8423014367037136</v>
      </c>
      <c r="CI265" s="39">
        <f t="shared" si="192"/>
        <v>9.6927803379416275</v>
      </c>
      <c r="CJ265" s="39">
        <f t="shared" si="203"/>
        <v>0.19855203619909503</v>
      </c>
      <c r="CK265" s="39">
        <f t="shared" ref="CK265:CK323" si="236">CO265</f>
        <v>3.5460829493087558</v>
      </c>
      <c r="CL265" s="39">
        <f t="shared" si="193"/>
        <v>0</v>
      </c>
      <c r="CM265" s="39">
        <v>3.7</v>
      </c>
      <c r="CN265" s="39">
        <f t="shared" si="215"/>
        <v>4.8753840245775724</v>
      </c>
      <c r="CO265" s="39">
        <f t="shared" ref="CO265:CO323" si="237">CD265</f>
        <v>3.5460829493087558</v>
      </c>
      <c r="CP265" s="39">
        <f t="shared" si="196"/>
        <v>9.6067369798054134</v>
      </c>
      <c r="CQ265" s="39">
        <v>3.6</v>
      </c>
      <c r="CR265" s="39">
        <v>2.5159710714285715</v>
      </c>
      <c r="CS265" s="39">
        <f t="shared" si="204"/>
        <v>3.6</v>
      </c>
      <c r="CT265" s="6"/>
      <c r="CU265" s="39">
        <f t="shared" si="207"/>
        <v>0.84622690597035122</v>
      </c>
    </row>
    <row r="266" spans="1:99">
      <c r="A266" s="59">
        <v>1758</v>
      </c>
      <c r="B266" s="6"/>
      <c r="C266" s="30">
        <v>1202.0999999999999</v>
      </c>
      <c r="D266" s="30">
        <v>873.52</v>
      </c>
      <c r="E266" s="30">
        <v>622.11</v>
      </c>
      <c r="F266" s="30">
        <v>1599.62</v>
      </c>
      <c r="G266" s="30">
        <v>25.265000000000001</v>
      </c>
      <c r="H266" s="30">
        <v>1.5529999999999999</v>
      </c>
      <c r="I266" s="6"/>
      <c r="J266" s="30">
        <v>58.23</v>
      </c>
      <c r="K266" s="6"/>
      <c r="L266" s="30">
        <v>45.81</v>
      </c>
      <c r="M266" s="30">
        <v>351.54</v>
      </c>
      <c r="N266" s="30">
        <v>381.31</v>
      </c>
      <c r="O266" s="30">
        <v>0.72799999999999998</v>
      </c>
      <c r="P266" s="6"/>
      <c r="Q266" s="30">
        <v>43.94</v>
      </c>
      <c r="R266" s="30">
        <v>85.05</v>
      </c>
      <c r="S266" s="6"/>
      <c r="T266" s="6"/>
      <c r="U266" s="30">
        <v>28.35</v>
      </c>
      <c r="V266" s="6"/>
      <c r="W266" s="30">
        <v>1.6850000000000001</v>
      </c>
      <c r="X266" s="30">
        <v>141.75</v>
      </c>
      <c r="Y266" s="30">
        <v>49.951999999999998</v>
      </c>
      <c r="Z266" s="6"/>
      <c r="AA266" s="30">
        <v>34.020000000000003</v>
      </c>
      <c r="AB266" s="30">
        <v>107.73</v>
      </c>
      <c r="AC266" s="30">
        <v>793.8</v>
      </c>
      <c r="AD266" s="6"/>
      <c r="AE266" s="30">
        <v>22.68</v>
      </c>
      <c r="AF266" s="30">
        <v>49.896000000000001</v>
      </c>
      <c r="AG266" s="30">
        <v>32.601999999999997</v>
      </c>
      <c r="AH266" s="30">
        <v>6.8040000000000003</v>
      </c>
      <c r="AI266" s="6"/>
      <c r="AJ266" s="6"/>
      <c r="AK266" s="6"/>
      <c r="AL266" s="6"/>
      <c r="AM266" s="6"/>
      <c r="AN266" s="6"/>
      <c r="AO266" s="39">
        <f t="shared" si="217"/>
        <v>0.29117333333333334</v>
      </c>
      <c r="AP266" s="39">
        <f t="shared" si="198"/>
        <v>0.53320666666666661</v>
      </c>
      <c r="AQ266" s="39">
        <f t="shared" si="210"/>
        <v>0.40069999999999995</v>
      </c>
      <c r="AR266" s="39">
        <f t="shared" si="218"/>
        <v>0.50529999999999997</v>
      </c>
      <c r="AS266" s="39">
        <f t="shared" si="219"/>
        <v>3.5783410138248848</v>
      </c>
      <c r="AT266" s="39">
        <f t="shared" si="220"/>
        <v>0</v>
      </c>
      <c r="AU266" s="39">
        <f t="shared" si="221"/>
        <v>1.3417050691244239</v>
      </c>
      <c r="AV266" s="39">
        <f t="shared" si="222"/>
        <v>0.20728506787330317</v>
      </c>
      <c r="AW266" s="39">
        <f t="shared" si="173"/>
        <v>381.31</v>
      </c>
      <c r="AX266" s="39">
        <f t="shared" si="223"/>
        <v>1.6774193548387097</v>
      </c>
      <c r="AY266" s="39">
        <f t="shared" si="224"/>
        <v>0</v>
      </c>
      <c r="AZ266" s="39">
        <f t="shared" si="224"/>
        <v>43.94</v>
      </c>
      <c r="BA266" s="39">
        <f t="shared" si="224"/>
        <v>85.05</v>
      </c>
      <c r="BB266" s="39">
        <f t="shared" si="224"/>
        <v>0</v>
      </c>
      <c r="BC266" s="39">
        <f t="shared" si="225"/>
        <v>0</v>
      </c>
      <c r="BD266" s="39">
        <f t="shared" si="226"/>
        <v>65.322580645161295</v>
      </c>
      <c r="BE266" s="39">
        <f t="shared" si="226"/>
        <v>0</v>
      </c>
      <c r="BF266" s="39">
        <f t="shared" si="226"/>
        <v>3.882488479262673</v>
      </c>
      <c r="BG266" s="39">
        <f t="shared" si="227"/>
        <v>13.608870967741934</v>
      </c>
      <c r="BH266" s="39">
        <f t="shared" si="199"/>
        <v>5.6127112135176649</v>
      </c>
      <c r="BI266" s="39">
        <f t="shared" si="228"/>
        <v>0</v>
      </c>
      <c r="BJ266" s="39">
        <f t="shared" si="229"/>
        <v>2.3055028462998104</v>
      </c>
      <c r="BK266" s="39">
        <f t="shared" si="230"/>
        <v>0.10773000000000001</v>
      </c>
      <c r="BL266" s="39">
        <f t="shared" si="231"/>
        <v>0.2646</v>
      </c>
      <c r="BM266" s="39">
        <f t="shared" si="232"/>
        <v>0</v>
      </c>
      <c r="BN266" s="39">
        <f t="shared" si="232"/>
        <v>3.4999999999999996E-2</v>
      </c>
      <c r="BO266" s="39">
        <f t="shared" si="232"/>
        <v>7.6999999999999999E-2</v>
      </c>
      <c r="BP266" s="39">
        <f t="shared" si="232"/>
        <v>5.0311728395061726E-2</v>
      </c>
      <c r="BQ266" s="39">
        <f t="shared" si="233"/>
        <v>15.67741935483871</v>
      </c>
      <c r="BR266" s="39">
        <f t="shared" si="234"/>
        <v>0</v>
      </c>
      <c r="BS266" s="39">
        <f t="shared" si="235"/>
        <v>0</v>
      </c>
      <c r="BT266" s="39">
        <f t="shared" si="200"/>
        <v>0</v>
      </c>
      <c r="BU266" s="39">
        <f t="shared" si="200"/>
        <v>0</v>
      </c>
      <c r="BV266" s="40"/>
      <c r="BW266" s="39">
        <v>6.0010000000000003</v>
      </c>
      <c r="BX266" s="39">
        <f t="shared" si="211"/>
        <v>0.40069999999999995</v>
      </c>
      <c r="BY266" s="39">
        <f t="shared" si="205"/>
        <v>0.74597901659999999</v>
      </c>
      <c r="BZ266" s="39"/>
      <c r="CA266" s="39">
        <f t="shared" si="206"/>
        <v>0.74597901659999999</v>
      </c>
      <c r="CB266" s="39">
        <f t="shared" si="214"/>
        <v>0.50529999999999997</v>
      </c>
      <c r="CC266" s="39">
        <f t="shared" si="202"/>
        <v>1.6774193548387097</v>
      </c>
      <c r="CD266" s="39">
        <f t="shared" si="194"/>
        <v>3.5783410138248848</v>
      </c>
      <c r="CE266" s="39">
        <f t="shared" si="195"/>
        <v>1.3417050691244239</v>
      </c>
      <c r="CF266" s="39">
        <v>0.1</v>
      </c>
      <c r="CG266" s="39">
        <f t="shared" ref="CG266:CG323" si="238">BK266</f>
        <v>0.10773000000000001</v>
      </c>
      <c r="CH266" s="39">
        <f t="shared" si="191"/>
        <v>2.3055028462998104</v>
      </c>
      <c r="CI266" s="39">
        <f t="shared" si="192"/>
        <v>13.608870967741934</v>
      </c>
      <c r="CJ266" s="39">
        <f t="shared" si="203"/>
        <v>0.20728506787330317</v>
      </c>
      <c r="CK266" s="39">
        <f t="shared" si="236"/>
        <v>3.5783410138248848</v>
      </c>
      <c r="CL266" s="39">
        <f t="shared" si="193"/>
        <v>0</v>
      </c>
      <c r="CM266" s="39">
        <v>3.9</v>
      </c>
      <c r="CN266" s="39">
        <f t="shared" si="215"/>
        <v>5.6127112135176649</v>
      </c>
      <c r="CO266" s="39">
        <f t="shared" si="237"/>
        <v>3.5783410138248848</v>
      </c>
      <c r="CP266" s="39">
        <f t="shared" si="196"/>
        <v>9.9987014673419043</v>
      </c>
      <c r="CQ266" s="39">
        <f t="shared" ref="CQ266:CQ272" si="239">1000*BN266/9.254</f>
        <v>3.7821482602117995</v>
      </c>
      <c r="CR266" s="39">
        <v>2.9554043749999996</v>
      </c>
      <c r="CS266" s="39">
        <f t="shared" si="204"/>
        <v>3.7821482602117995</v>
      </c>
      <c r="CT266" s="6"/>
      <c r="CU266" s="39">
        <f t="shared" si="207"/>
        <v>0.83340335836043433</v>
      </c>
    </row>
    <row r="267" spans="1:99">
      <c r="A267" s="59">
        <v>1759</v>
      </c>
      <c r="B267" s="6"/>
      <c r="C267" s="30">
        <v>755.11</v>
      </c>
      <c r="D267" s="30">
        <v>638.14</v>
      </c>
      <c r="E267" s="30">
        <v>495.05</v>
      </c>
      <c r="F267" s="30">
        <v>1319.68</v>
      </c>
      <c r="G267" s="30">
        <v>16.713000000000001</v>
      </c>
      <c r="H267" s="30">
        <v>1.6559999999999999</v>
      </c>
      <c r="I267" s="6"/>
      <c r="J267" s="30">
        <v>61.036000000000001</v>
      </c>
      <c r="K267" s="6"/>
      <c r="L267" s="30">
        <v>39.44</v>
      </c>
      <c r="M267" s="30">
        <v>258.72000000000003</v>
      </c>
      <c r="N267" s="30">
        <v>397.74</v>
      </c>
      <c r="O267" s="30">
        <v>0.628</v>
      </c>
      <c r="P267" s="6"/>
      <c r="Q267" s="30">
        <v>37.17</v>
      </c>
      <c r="R267" s="6"/>
      <c r="S267" s="30">
        <v>285.12</v>
      </c>
      <c r="T267" s="6"/>
      <c r="U267" s="30">
        <v>23.87</v>
      </c>
      <c r="V267" s="6"/>
      <c r="W267" s="30">
        <v>1.76</v>
      </c>
      <c r="X267" s="30">
        <v>140.24</v>
      </c>
      <c r="Y267" s="30">
        <v>56.179000000000002</v>
      </c>
      <c r="Z267" s="30">
        <v>1.4079999999999999</v>
      </c>
      <c r="AA267" s="30">
        <v>51.005000000000003</v>
      </c>
      <c r="AB267" s="30">
        <v>97.68</v>
      </c>
      <c r="AC267" s="30">
        <v>739.2</v>
      </c>
      <c r="AD267" s="6"/>
      <c r="AE267" s="30">
        <v>26.4</v>
      </c>
      <c r="AF267" s="30">
        <v>55.44</v>
      </c>
      <c r="AG267" s="30">
        <v>55.968000000000004</v>
      </c>
      <c r="AH267" s="30">
        <v>6.3360000000000003</v>
      </c>
      <c r="AI267" s="6"/>
      <c r="AJ267" s="6"/>
      <c r="AK267" s="6"/>
      <c r="AL267" s="6"/>
      <c r="AM267" s="6"/>
      <c r="AN267" s="6"/>
      <c r="AO267" s="39">
        <f t="shared" si="217"/>
        <v>0.21271333333333334</v>
      </c>
      <c r="AP267" s="39">
        <f t="shared" si="198"/>
        <v>0.43989333333333336</v>
      </c>
      <c r="AQ267" s="39">
        <f t="shared" si="210"/>
        <v>0.25170333333333333</v>
      </c>
      <c r="AR267" s="39">
        <f t="shared" si="218"/>
        <v>0.33426</v>
      </c>
      <c r="AS267" s="39">
        <f t="shared" si="219"/>
        <v>3.8156682027649769</v>
      </c>
      <c r="AT267" s="39">
        <f t="shared" si="220"/>
        <v>0</v>
      </c>
      <c r="AU267" s="39">
        <f t="shared" si="221"/>
        <v>1.4063594470046084</v>
      </c>
      <c r="AV267" s="39">
        <f t="shared" si="222"/>
        <v>0.17846153846153845</v>
      </c>
      <c r="AW267" s="39">
        <f t="shared" si="173"/>
        <v>397.74</v>
      </c>
      <c r="AX267" s="39">
        <f t="shared" si="223"/>
        <v>1.4470046082949308</v>
      </c>
      <c r="AY267" s="39">
        <f t="shared" si="224"/>
        <v>0</v>
      </c>
      <c r="AZ267" s="39">
        <f t="shared" si="224"/>
        <v>37.17</v>
      </c>
      <c r="BA267" s="39">
        <f t="shared" si="224"/>
        <v>0</v>
      </c>
      <c r="BB267" s="39">
        <f t="shared" si="224"/>
        <v>285.12</v>
      </c>
      <c r="BC267" s="39">
        <f t="shared" si="225"/>
        <v>0</v>
      </c>
      <c r="BD267" s="39">
        <f t="shared" si="226"/>
        <v>55</v>
      </c>
      <c r="BE267" s="39">
        <f t="shared" si="226"/>
        <v>0</v>
      </c>
      <c r="BF267" s="39">
        <f t="shared" si="226"/>
        <v>4.0552995391705071</v>
      </c>
      <c r="BG267" s="39">
        <f t="shared" si="227"/>
        <v>13.463901689708141</v>
      </c>
      <c r="BH267" s="39">
        <f t="shared" si="199"/>
        <v>5.9677419354838701</v>
      </c>
      <c r="BI267" s="39">
        <f t="shared" si="228"/>
        <v>9.3866666666666668E-2</v>
      </c>
      <c r="BJ267" s="39">
        <f t="shared" si="229"/>
        <v>3.4565600433721877</v>
      </c>
      <c r="BK267" s="39">
        <f t="shared" si="230"/>
        <v>9.7680000000000003E-2</v>
      </c>
      <c r="BL267" s="39">
        <f t="shared" si="231"/>
        <v>0.24640000000000001</v>
      </c>
      <c r="BM267" s="39">
        <f t="shared" si="232"/>
        <v>0</v>
      </c>
      <c r="BN267" s="39">
        <f t="shared" si="232"/>
        <v>4.0740740740740737E-2</v>
      </c>
      <c r="BO267" s="39">
        <f t="shared" si="232"/>
        <v>8.5555555555555551E-2</v>
      </c>
      <c r="BP267" s="39">
        <f t="shared" si="232"/>
        <v>8.6370370370370375E-2</v>
      </c>
      <c r="BQ267" s="39">
        <f t="shared" si="233"/>
        <v>14.599078341013826</v>
      </c>
      <c r="BR267" s="39">
        <f t="shared" si="234"/>
        <v>0</v>
      </c>
      <c r="BS267" s="39">
        <f t="shared" si="235"/>
        <v>0</v>
      </c>
      <c r="BT267" s="39">
        <f t="shared" si="200"/>
        <v>0</v>
      </c>
      <c r="BU267" s="39">
        <f t="shared" si="200"/>
        <v>0</v>
      </c>
      <c r="BV267" s="40"/>
      <c r="BW267" s="39">
        <v>5.6319999999999997</v>
      </c>
      <c r="BX267" s="39">
        <f t="shared" si="211"/>
        <v>0.25170333333333333</v>
      </c>
      <c r="BY267" s="39">
        <f t="shared" si="205"/>
        <v>0.54995807542666664</v>
      </c>
      <c r="BZ267" s="39"/>
      <c r="CA267" s="39">
        <f t="shared" si="206"/>
        <v>0.54995807542666664</v>
      </c>
      <c r="CB267" s="39">
        <f t="shared" si="214"/>
        <v>0.33426</v>
      </c>
      <c r="CC267" s="39">
        <f t="shared" si="202"/>
        <v>1.4470046082949308</v>
      </c>
      <c r="CD267" s="39">
        <f t="shared" si="194"/>
        <v>3.8156682027649769</v>
      </c>
      <c r="CE267" s="39">
        <f t="shared" si="195"/>
        <v>1.4063594470046084</v>
      </c>
      <c r="CF267" s="39">
        <f>BI267</f>
        <v>9.3866666666666668E-2</v>
      </c>
      <c r="CG267" s="39">
        <f t="shared" si="238"/>
        <v>9.7680000000000003E-2</v>
      </c>
      <c r="CH267" s="39">
        <f t="shared" ref="CH267:CH323" si="240">BJ267</f>
        <v>3.4565600433721877</v>
      </c>
      <c r="CI267" s="39">
        <f t="shared" ref="CI267:CI323" si="241">BG267</f>
        <v>13.463901689708141</v>
      </c>
      <c r="CJ267" s="39">
        <f t="shared" si="203"/>
        <v>0.17846153846153845</v>
      </c>
      <c r="CK267" s="39">
        <f t="shared" si="236"/>
        <v>3.8156682027649769</v>
      </c>
      <c r="CL267" s="39">
        <f t="shared" ref="CL267:CL323" si="242">BU267</f>
        <v>0</v>
      </c>
      <c r="CM267" s="39">
        <v>4</v>
      </c>
      <c r="CN267" s="39">
        <f t="shared" si="215"/>
        <v>5.9677419354838701</v>
      </c>
      <c r="CO267" s="39">
        <f t="shared" si="237"/>
        <v>3.8156682027649769</v>
      </c>
      <c r="CP267" s="39">
        <f t="shared" si="196"/>
        <v>11.109668297046561</v>
      </c>
      <c r="CQ267" s="39">
        <f t="shared" si="239"/>
        <v>4.4025006203523604</v>
      </c>
      <c r="CR267" s="39">
        <v>3.4379193749999999</v>
      </c>
      <c r="CS267" s="39">
        <f t="shared" si="204"/>
        <v>4.4025006203523604</v>
      </c>
      <c r="CT267" s="6"/>
      <c r="CU267" s="39">
        <f t="shared" si="207"/>
        <v>0.71579334130761996</v>
      </c>
    </row>
    <row r="268" spans="1:99">
      <c r="A268" s="59">
        <v>1760</v>
      </c>
      <c r="B268" s="6"/>
      <c r="C268" s="30">
        <v>597.66</v>
      </c>
      <c r="D268" s="30">
        <v>655.32000000000005</v>
      </c>
      <c r="E268" s="30">
        <v>462.12</v>
      </c>
      <c r="F268" s="30">
        <v>1079.8699999999999</v>
      </c>
      <c r="G268" s="30">
        <v>14.702999999999999</v>
      </c>
      <c r="H268" s="30">
        <v>2.077</v>
      </c>
      <c r="I268" s="6"/>
      <c r="J268" s="30">
        <v>93</v>
      </c>
      <c r="K268" s="6"/>
      <c r="L268" s="30">
        <v>37.94</v>
      </c>
      <c r="M268" s="30">
        <v>207.39</v>
      </c>
      <c r="N268" s="30">
        <v>323.17</v>
      </c>
      <c r="O268" s="30">
        <v>0.54200000000000004</v>
      </c>
      <c r="P268" s="6"/>
      <c r="Q268" s="30">
        <v>40.08</v>
      </c>
      <c r="R268" s="6"/>
      <c r="S268" s="30">
        <v>558</v>
      </c>
      <c r="T268" s="6"/>
      <c r="U268" s="30">
        <v>23.25</v>
      </c>
      <c r="V268" s="6"/>
      <c r="W268" s="30">
        <v>1.3979999999999999</v>
      </c>
      <c r="X268" s="30">
        <v>124.39</v>
      </c>
      <c r="Y268" s="30">
        <v>49.569000000000003</v>
      </c>
      <c r="Z268" s="6"/>
      <c r="AA268" s="30">
        <v>35.619</v>
      </c>
      <c r="AB268" s="30">
        <v>80.584000000000003</v>
      </c>
      <c r="AC268" s="6"/>
      <c r="AD268" s="6"/>
      <c r="AE268" s="30">
        <v>46.5</v>
      </c>
      <c r="AF268" s="30">
        <v>67.796999999999997</v>
      </c>
      <c r="AG268" s="30">
        <v>56.404000000000003</v>
      </c>
      <c r="AH268" s="30">
        <v>6.2</v>
      </c>
      <c r="AI268" s="30">
        <v>241.8</v>
      </c>
      <c r="AJ268" s="6"/>
      <c r="AK268" s="6"/>
      <c r="AL268" s="30">
        <v>1.86</v>
      </c>
      <c r="AM268" s="6"/>
      <c r="AN268" s="6"/>
      <c r="AO268" s="39">
        <f t="shared" si="217"/>
        <v>0.21844000000000002</v>
      </c>
      <c r="AP268" s="39">
        <f t="shared" si="198"/>
        <v>0.35995666666666665</v>
      </c>
      <c r="AQ268" s="39">
        <f t="shared" si="210"/>
        <v>0.19921999999999998</v>
      </c>
      <c r="AR268" s="39">
        <f t="shared" si="218"/>
        <v>0.29405999999999999</v>
      </c>
      <c r="AS268" s="39">
        <f t="shared" si="219"/>
        <v>4.7857142857142856</v>
      </c>
      <c r="AT268" s="39">
        <f t="shared" si="220"/>
        <v>0</v>
      </c>
      <c r="AU268" s="39">
        <f t="shared" si="221"/>
        <v>2.1428571428571428</v>
      </c>
      <c r="AV268" s="39">
        <f t="shared" si="222"/>
        <v>0.17167420814479636</v>
      </c>
      <c r="AW268" s="39">
        <f t="shared" si="173"/>
        <v>323.17</v>
      </c>
      <c r="AX268" s="39">
        <f t="shared" si="223"/>
        <v>1.2488479262672811</v>
      </c>
      <c r="AY268" s="39">
        <f t="shared" si="224"/>
        <v>0</v>
      </c>
      <c r="AZ268" s="39">
        <f t="shared" si="224"/>
        <v>40.08</v>
      </c>
      <c r="BA268" s="39">
        <f t="shared" si="224"/>
        <v>0</v>
      </c>
      <c r="BB268" s="39">
        <f t="shared" si="224"/>
        <v>558</v>
      </c>
      <c r="BC268" s="39">
        <f t="shared" si="225"/>
        <v>0</v>
      </c>
      <c r="BD268" s="39">
        <f t="shared" si="226"/>
        <v>53.571428571428569</v>
      </c>
      <c r="BE268" s="39">
        <f t="shared" si="226"/>
        <v>0</v>
      </c>
      <c r="BF268" s="39">
        <f t="shared" si="226"/>
        <v>3.2211981566820276</v>
      </c>
      <c r="BG268" s="39">
        <f t="shared" si="227"/>
        <v>11.942204301075268</v>
      </c>
      <c r="BH268" s="39">
        <f t="shared" si="199"/>
        <v>5.6268241167434718</v>
      </c>
      <c r="BI268" s="39">
        <f t="shared" si="228"/>
        <v>0</v>
      </c>
      <c r="BJ268" s="39">
        <f t="shared" si="229"/>
        <v>2.4138655462184873</v>
      </c>
      <c r="BK268" s="39">
        <f t="shared" si="230"/>
        <v>8.0584000000000003E-2</v>
      </c>
      <c r="BL268" s="39">
        <f t="shared" si="231"/>
        <v>0</v>
      </c>
      <c r="BM268" s="39">
        <f t="shared" si="232"/>
        <v>0</v>
      </c>
      <c r="BN268" s="39">
        <f t="shared" si="232"/>
        <v>7.1759259259259259E-2</v>
      </c>
      <c r="BO268" s="39">
        <f t="shared" si="232"/>
        <v>0.104625</v>
      </c>
      <c r="BP268" s="39">
        <f t="shared" si="232"/>
        <v>8.7043209876543209E-2</v>
      </c>
      <c r="BQ268" s="39">
        <f t="shared" si="233"/>
        <v>14.285714285714286</v>
      </c>
      <c r="BR268" s="39">
        <f t="shared" si="234"/>
        <v>0</v>
      </c>
      <c r="BS268" s="39">
        <f t="shared" si="235"/>
        <v>0</v>
      </c>
      <c r="BT268" s="39">
        <f t="shared" si="200"/>
        <v>6.4583333333333339</v>
      </c>
      <c r="BU268" s="39">
        <f t="shared" si="200"/>
        <v>0</v>
      </c>
      <c r="BV268" s="40"/>
      <c r="BW268" s="39">
        <v>4.96</v>
      </c>
      <c r="BX268" s="39">
        <f t="shared" si="211"/>
        <v>0.19921999999999998</v>
      </c>
      <c r="BY268" s="39">
        <f t="shared" si="205"/>
        <v>0.46531508855999998</v>
      </c>
      <c r="BZ268" s="39"/>
      <c r="CA268" s="39">
        <f t="shared" si="206"/>
        <v>0.46531508855999998</v>
      </c>
      <c r="CB268" s="39">
        <f t="shared" si="214"/>
        <v>0.29405999999999999</v>
      </c>
      <c r="CC268" s="39">
        <f t="shared" si="202"/>
        <v>1.2488479262672811</v>
      </c>
      <c r="CD268" s="39">
        <f t="shared" si="194"/>
        <v>4.7857142857142856</v>
      </c>
      <c r="CE268" s="39">
        <f t="shared" si="195"/>
        <v>2.1428571428571428</v>
      </c>
      <c r="CF268" s="39">
        <v>9.2999999999999999E-2</v>
      </c>
      <c r="CG268" s="39">
        <f t="shared" si="238"/>
        <v>8.0584000000000003E-2</v>
      </c>
      <c r="CH268" s="39">
        <f t="shared" si="240"/>
        <v>2.4138655462184873</v>
      </c>
      <c r="CI268" s="39">
        <f t="shared" si="241"/>
        <v>11.942204301075268</v>
      </c>
      <c r="CJ268" s="39">
        <f t="shared" si="203"/>
        <v>0.17167420814479636</v>
      </c>
      <c r="CK268" s="39">
        <f t="shared" si="236"/>
        <v>4.7857142857142856</v>
      </c>
      <c r="CL268" s="39">
        <f t="shared" si="242"/>
        <v>0</v>
      </c>
      <c r="CM268" s="39">
        <f t="shared" ref="CM268:CM276" si="243">BT268</f>
        <v>6.4583333333333339</v>
      </c>
      <c r="CN268" s="39">
        <f t="shared" si="215"/>
        <v>5.6268241167434718</v>
      </c>
      <c r="CO268" s="39">
        <f t="shared" si="237"/>
        <v>4.7857142857142856</v>
      </c>
      <c r="CP268" s="39">
        <f t="shared" si="196"/>
        <v>13.585897935333074</v>
      </c>
      <c r="CQ268" s="39">
        <f t="shared" si="239"/>
        <v>7.7544045017569978</v>
      </c>
      <c r="CR268" s="39">
        <v>3.3517559821428571</v>
      </c>
      <c r="CS268" s="39">
        <f t="shared" si="204"/>
        <v>7.7544045017569978</v>
      </c>
      <c r="CT268" s="6"/>
      <c r="CU268" s="39">
        <f t="shared" si="207"/>
        <v>0.7595515138429999</v>
      </c>
    </row>
    <row r="269" spans="1:99">
      <c r="A269" s="59">
        <v>1761</v>
      </c>
      <c r="B269" s="6"/>
      <c r="C269" s="30">
        <v>658.85</v>
      </c>
      <c r="D269" s="30">
        <v>671.01</v>
      </c>
      <c r="E269" s="30">
        <v>525.70000000000005</v>
      </c>
      <c r="F269" s="30">
        <v>1043.27</v>
      </c>
      <c r="G269" s="30">
        <v>18.651</v>
      </c>
      <c r="H269" s="30">
        <v>2.3479999999999999</v>
      </c>
      <c r="I269" s="6"/>
      <c r="J269" s="30">
        <v>66.022000000000006</v>
      </c>
      <c r="K269" s="6"/>
      <c r="L269" s="30">
        <v>39.96</v>
      </c>
      <c r="M269" s="30">
        <v>202.02</v>
      </c>
      <c r="N269" s="6"/>
      <c r="O269" s="30">
        <v>0.74</v>
      </c>
      <c r="P269" s="6"/>
      <c r="Q269" s="6"/>
      <c r="R269" s="6"/>
      <c r="S269" s="30">
        <v>892.44</v>
      </c>
      <c r="T269" s="6"/>
      <c r="U269" s="30">
        <v>22.2</v>
      </c>
      <c r="V269" s="6"/>
      <c r="W269" s="6"/>
      <c r="X269" s="30">
        <v>114.33</v>
      </c>
      <c r="Y269" s="30">
        <v>64.38</v>
      </c>
      <c r="Z269" s="6"/>
      <c r="AA269" s="6"/>
      <c r="AB269" s="30">
        <v>79.92</v>
      </c>
      <c r="AC269" s="6"/>
      <c r="AD269" s="6"/>
      <c r="AE269" s="30">
        <v>34.765000000000001</v>
      </c>
      <c r="AF269" s="30">
        <v>88.8</v>
      </c>
      <c r="AG269" s="30">
        <v>71.927999999999997</v>
      </c>
      <c r="AH269" s="6"/>
      <c r="AI269" s="30">
        <v>271.95</v>
      </c>
      <c r="AJ269" s="6"/>
      <c r="AK269" s="6"/>
      <c r="AL269" s="30">
        <v>1.5169999999999999</v>
      </c>
      <c r="AM269" s="6"/>
      <c r="AN269" s="6"/>
      <c r="AO269" s="39">
        <f t="shared" si="217"/>
        <v>0.22367000000000001</v>
      </c>
      <c r="AP269" s="39">
        <f t="shared" si="198"/>
        <v>0.34775666666666666</v>
      </c>
      <c r="AQ269" s="39">
        <f t="shared" si="210"/>
        <v>0.21961666666666668</v>
      </c>
      <c r="AR269" s="39">
        <f t="shared" si="218"/>
        <v>0.37302000000000002</v>
      </c>
      <c r="AS269" s="39">
        <f t="shared" si="219"/>
        <v>5.4101382488479262</v>
      </c>
      <c r="AT269" s="39">
        <f t="shared" si="220"/>
        <v>0</v>
      </c>
      <c r="AU269" s="39">
        <f t="shared" si="221"/>
        <v>1.5212442396313366</v>
      </c>
      <c r="AV269" s="39">
        <f t="shared" si="222"/>
        <v>0.18081447963800906</v>
      </c>
      <c r="AW269" s="40"/>
      <c r="AX269" s="39">
        <f t="shared" si="223"/>
        <v>1.7050691244239631</v>
      </c>
      <c r="AY269" s="39">
        <f t="shared" si="224"/>
        <v>0</v>
      </c>
      <c r="AZ269" s="39">
        <f t="shared" si="224"/>
        <v>0</v>
      </c>
      <c r="BA269" s="39">
        <f t="shared" si="224"/>
        <v>0</v>
      </c>
      <c r="BB269" s="39">
        <f t="shared" si="224"/>
        <v>892.44</v>
      </c>
      <c r="BC269" s="39">
        <f t="shared" si="225"/>
        <v>0</v>
      </c>
      <c r="BD269" s="39">
        <f t="shared" si="226"/>
        <v>51.15207373271889</v>
      </c>
      <c r="BE269" s="39">
        <f t="shared" si="226"/>
        <v>0</v>
      </c>
      <c r="BF269" s="39">
        <f t="shared" si="226"/>
        <v>0</v>
      </c>
      <c r="BG269" s="39">
        <f t="shared" si="227"/>
        <v>10.976382488479262</v>
      </c>
      <c r="BH269" s="39">
        <f t="shared" si="199"/>
        <v>4.8586789554531489</v>
      </c>
      <c r="BI269" s="39">
        <f t="shared" si="228"/>
        <v>0</v>
      </c>
      <c r="BJ269" s="39">
        <f t="shared" si="229"/>
        <v>0</v>
      </c>
      <c r="BK269" s="39">
        <f t="shared" si="230"/>
        <v>7.9920000000000005E-2</v>
      </c>
      <c r="BL269" s="39">
        <f t="shared" si="231"/>
        <v>0</v>
      </c>
      <c r="BM269" s="39">
        <f t="shared" si="232"/>
        <v>0</v>
      </c>
      <c r="BN269" s="39">
        <f t="shared" si="232"/>
        <v>5.3649691358024693E-2</v>
      </c>
      <c r="BO269" s="39">
        <f t="shared" si="232"/>
        <v>0.13703703703703704</v>
      </c>
      <c r="BP269" s="39">
        <f t="shared" si="232"/>
        <v>0.111</v>
      </c>
      <c r="BQ269" s="39">
        <f t="shared" si="233"/>
        <v>0</v>
      </c>
      <c r="BR269" s="39">
        <f t="shared" si="234"/>
        <v>0</v>
      </c>
      <c r="BS269" s="39">
        <f t="shared" si="235"/>
        <v>0</v>
      </c>
      <c r="BT269" s="39">
        <f t="shared" si="200"/>
        <v>5.2673611111111116</v>
      </c>
      <c r="BU269" s="39">
        <f t="shared" si="200"/>
        <v>0</v>
      </c>
      <c r="BV269" s="40"/>
      <c r="BW269" s="39">
        <v>4.6989999999999998</v>
      </c>
      <c r="BX269" s="39">
        <f t="shared" si="211"/>
        <v>0.21961666666666668</v>
      </c>
      <c r="BY269" s="39">
        <f t="shared" si="205"/>
        <v>0.48318588693333336</v>
      </c>
      <c r="BZ269" s="39"/>
      <c r="CA269" s="39">
        <f t="shared" si="206"/>
        <v>0.48318588693333336</v>
      </c>
      <c r="CB269" s="39">
        <f t="shared" si="214"/>
        <v>0.37302000000000002</v>
      </c>
      <c r="CC269" s="39">
        <f t="shared" si="202"/>
        <v>1.7050691244239631</v>
      </c>
      <c r="CD269" s="39">
        <f t="shared" si="194"/>
        <v>5.4101382488479262</v>
      </c>
      <c r="CE269" s="39">
        <f t="shared" si="195"/>
        <v>1.5212442396313366</v>
      </c>
      <c r="CF269" s="39">
        <v>9.2999999999999999E-2</v>
      </c>
      <c r="CG269" s="39">
        <f t="shared" si="238"/>
        <v>7.9920000000000005E-2</v>
      </c>
      <c r="CH269" s="39">
        <f t="shared" si="240"/>
        <v>0</v>
      </c>
      <c r="CI269" s="39">
        <f t="shared" si="241"/>
        <v>10.976382488479262</v>
      </c>
      <c r="CJ269" s="39">
        <f t="shared" si="203"/>
        <v>0.18081447963800906</v>
      </c>
      <c r="CK269" s="39">
        <f t="shared" si="236"/>
        <v>5.4101382488479262</v>
      </c>
      <c r="CL269" s="39">
        <f t="shared" si="242"/>
        <v>0</v>
      </c>
      <c r="CM269" s="39">
        <f t="shared" si="243"/>
        <v>5.2673611111111116</v>
      </c>
      <c r="CN269" s="39">
        <f t="shared" si="215"/>
        <v>4.8586789554531489</v>
      </c>
      <c r="CO269" s="39">
        <f t="shared" si="237"/>
        <v>5.4101382488479262</v>
      </c>
      <c r="CP269" s="39">
        <f t="shared" si="196"/>
        <v>17.794706796135184</v>
      </c>
      <c r="CQ269" s="39">
        <f t="shared" si="239"/>
        <v>5.797459623732947</v>
      </c>
      <c r="CR269" s="39">
        <v>3.4379193749999999</v>
      </c>
      <c r="CS269" s="39">
        <f t="shared" si="204"/>
        <v>5.797459623732947</v>
      </c>
      <c r="CT269" s="6"/>
      <c r="CU269" s="39">
        <f t="shared" si="207"/>
        <v>0.77499756143730336</v>
      </c>
    </row>
    <row r="270" spans="1:99">
      <c r="A270" s="59">
        <v>1762</v>
      </c>
      <c r="B270" s="6"/>
      <c r="C270" s="30">
        <v>936.2</v>
      </c>
      <c r="D270" s="30">
        <v>858.73</v>
      </c>
      <c r="E270" s="30">
        <v>572.79</v>
      </c>
      <c r="F270" s="30">
        <v>1150.22</v>
      </c>
      <c r="G270" s="30">
        <v>25.254999999999999</v>
      </c>
      <c r="H270" s="30">
        <v>2.4950000000000001</v>
      </c>
      <c r="I270" s="6"/>
      <c r="J270" s="30">
        <v>69.596999999999994</v>
      </c>
      <c r="K270" s="6"/>
      <c r="L270" s="30">
        <v>44.7</v>
      </c>
      <c r="M270" s="30">
        <v>280.72000000000003</v>
      </c>
      <c r="N270" s="6"/>
      <c r="O270" s="30">
        <v>0.89400000000000002</v>
      </c>
      <c r="P270" s="6"/>
      <c r="Q270" s="30">
        <v>53.64</v>
      </c>
      <c r="R270" s="6"/>
      <c r="S270" s="6"/>
      <c r="T270" s="6"/>
      <c r="U270" s="30">
        <v>25.93</v>
      </c>
      <c r="V270" s="6"/>
      <c r="W270" s="6"/>
      <c r="X270" s="30">
        <v>124.58</v>
      </c>
      <c r="Y270" s="6"/>
      <c r="Z270" s="6"/>
      <c r="AA270" s="6"/>
      <c r="AB270" s="30">
        <v>77.822000000000003</v>
      </c>
      <c r="AC270" s="6"/>
      <c r="AD270" s="6"/>
      <c r="AE270" s="30">
        <v>46.935000000000002</v>
      </c>
      <c r="AF270" s="30">
        <v>79.566000000000003</v>
      </c>
      <c r="AG270" s="30">
        <v>59.764000000000003</v>
      </c>
      <c r="AH270" s="30">
        <v>6.7050000000000001</v>
      </c>
      <c r="AI270" s="30">
        <v>286.08</v>
      </c>
      <c r="AJ270" s="6"/>
      <c r="AK270" s="6"/>
      <c r="AL270" s="30">
        <v>1.6579999999999999</v>
      </c>
      <c r="AM270" s="6"/>
      <c r="AN270" s="6"/>
      <c r="AO270" s="39">
        <f t="shared" si="217"/>
        <v>0.28624333333333335</v>
      </c>
      <c r="AP270" s="39">
        <f t="shared" si="198"/>
        <v>0.38340666666666667</v>
      </c>
      <c r="AQ270" s="39">
        <f t="shared" si="210"/>
        <v>0.31206666666666666</v>
      </c>
      <c r="AR270" s="39">
        <f t="shared" si="218"/>
        <v>0.50509999999999999</v>
      </c>
      <c r="AS270" s="39">
        <f t="shared" si="219"/>
        <v>5.7488479262672811</v>
      </c>
      <c r="AT270" s="39">
        <f t="shared" si="220"/>
        <v>0</v>
      </c>
      <c r="AU270" s="39">
        <f t="shared" si="221"/>
        <v>1.6036175115207372</v>
      </c>
      <c r="AV270" s="39">
        <f t="shared" si="222"/>
        <v>0.20226244343891403</v>
      </c>
      <c r="AW270" s="40"/>
      <c r="AX270" s="39">
        <f t="shared" si="223"/>
        <v>2.0599078341013826</v>
      </c>
      <c r="AY270" s="39">
        <f t="shared" si="224"/>
        <v>0</v>
      </c>
      <c r="AZ270" s="39">
        <f t="shared" si="224"/>
        <v>53.64</v>
      </c>
      <c r="BA270" s="39">
        <f t="shared" si="224"/>
        <v>0</v>
      </c>
      <c r="BB270" s="39">
        <f t="shared" si="224"/>
        <v>0</v>
      </c>
      <c r="BC270" s="39">
        <f t="shared" si="225"/>
        <v>0</v>
      </c>
      <c r="BD270" s="39">
        <f t="shared" si="226"/>
        <v>59.746543778801843</v>
      </c>
      <c r="BE270" s="39">
        <f t="shared" si="226"/>
        <v>0</v>
      </c>
      <c r="BF270" s="39">
        <f t="shared" si="226"/>
        <v>0</v>
      </c>
      <c r="BG270" s="39">
        <f t="shared" si="227"/>
        <v>11.960445468509985</v>
      </c>
      <c r="BH270" s="39">
        <f t="shared" si="199"/>
        <v>4.3805683563748081</v>
      </c>
      <c r="BI270" s="39">
        <f t="shared" si="228"/>
        <v>0</v>
      </c>
      <c r="BJ270" s="39">
        <f t="shared" si="229"/>
        <v>0</v>
      </c>
      <c r="BK270" s="39">
        <f t="shared" si="230"/>
        <v>7.7822000000000002E-2</v>
      </c>
      <c r="BL270" s="39">
        <f t="shared" si="231"/>
        <v>0</v>
      </c>
      <c r="BM270" s="39">
        <f t="shared" si="232"/>
        <v>0</v>
      </c>
      <c r="BN270" s="39">
        <f t="shared" si="232"/>
        <v>7.2430555555555554E-2</v>
      </c>
      <c r="BO270" s="39">
        <f t="shared" si="232"/>
        <v>0.12278703703703704</v>
      </c>
      <c r="BP270" s="39">
        <f t="shared" si="232"/>
        <v>9.2228395061728405E-2</v>
      </c>
      <c r="BQ270" s="39">
        <f t="shared" si="233"/>
        <v>15.449308755760368</v>
      </c>
      <c r="BR270" s="39">
        <f t="shared" si="234"/>
        <v>0</v>
      </c>
      <c r="BS270" s="39">
        <f t="shared" si="235"/>
        <v>0</v>
      </c>
      <c r="BT270" s="39">
        <f t="shared" si="200"/>
        <v>5.7569444444444446</v>
      </c>
      <c r="BU270" s="39">
        <f t="shared" si="200"/>
        <v>0</v>
      </c>
      <c r="BV270" s="40"/>
      <c r="BW270" s="39">
        <v>4.8049999999999997</v>
      </c>
      <c r="BX270" s="39">
        <f t="shared" si="211"/>
        <v>0.31206666666666666</v>
      </c>
      <c r="BY270" s="39">
        <f t="shared" si="205"/>
        <v>0.60127579753333338</v>
      </c>
      <c r="BZ270" s="39"/>
      <c r="CA270" s="39">
        <f t="shared" si="206"/>
        <v>0.60127579753333338</v>
      </c>
      <c r="CB270" s="39">
        <f t="shared" si="214"/>
        <v>0.50509999999999999</v>
      </c>
      <c r="CC270" s="39">
        <f t="shared" si="202"/>
        <v>2.0599078341013826</v>
      </c>
      <c r="CD270" s="39">
        <f t="shared" si="194"/>
        <v>5.7488479262672811</v>
      </c>
      <c r="CE270" s="39">
        <f t="shared" si="195"/>
        <v>1.6036175115207372</v>
      </c>
      <c r="CF270" s="39">
        <v>9.2999999999999999E-2</v>
      </c>
      <c r="CG270" s="39">
        <f t="shared" si="238"/>
        <v>7.7822000000000002E-2</v>
      </c>
      <c r="CH270" s="39">
        <f t="shared" si="240"/>
        <v>0</v>
      </c>
      <c r="CI270" s="39">
        <f t="shared" si="241"/>
        <v>11.960445468509985</v>
      </c>
      <c r="CJ270" s="39">
        <f t="shared" si="203"/>
        <v>0.20226244343891403</v>
      </c>
      <c r="CK270" s="39">
        <f t="shared" si="236"/>
        <v>5.7488479262672811</v>
      </c>
      <c r="CL270" s="39">
        <f t="shared" si="242"/>
        <v>0</v>
      </c>
      <c r="CM270" s="39">
        <f t="shared" si="243"/>
        <v>5.7569444444444446</v>
      </c>
      <c r="CN270" s="39">
        <f t="shared" si="215"/>
        <v>4.3805683563748081</v>
      </c>
      <c r="CO270" s="39">
        <f t="shared" si="237"/>
        <v>5.7488479262672811</v>
      </c>
      <c r="CP270" s="39">
        <f t="shared" si="196"/>
        <v>15.944297758347883</v>
      </c>
      <c r="CQ270" s="39">
        <f t="shared" si="239"/>
        <v>7.826945705160532</v>
      </c>
      <c r="CR270" s="39">
        <v>3.6188624999999996</v>
      </c>
      <c r="CS270" s="39">
        <f t="shared" si="204"/>
        <v>7.826945705160532</v>
      </c>
      <c r="CT270" s="6"/>
      <c r="CU270" s="39">
        <f t="shared" si="207"/>
        <v>0.91188167499987816</v>
      </c>
    </row>
    <row r="271" spans="1:99">
      <c r="A271" s="59">
        <v>1763</v>
      </c>
      <c r="B271" s="6"/>
      <c r="C271" s="30">
        <v>787.87</v>
      </c>
      <c r="D271" s="30">
        <v>657.98</v>
      </c>
      <c r="E271" s="30">
        <v>381.57</v>
      </c>
      <c r="F271" s="30">
        <v>1188.26</v>
      </c>
      <c r="G271" s="30">
        <v>18.238</v>
      </c>
      <c r="H271" s="30">
        <v>2.5419999999999998</v>
      </c>
      <c r="I271" s="6"/>
      <c r="J271" s="30">
        <v>49.526000000000003</v>
      </c>
      <c r="K271" s="6"/>
      <c r="L271" s="30">
        <v>45.9</v>
      </c>
      <c r="M271" s="30">
        <v>234.09</v>
      </c>
      <c r="N271" s="6"/>
      <c r="O271" s="30">
        <v>0.91800000000000004</v>
      </c>
      <c r="P271" s="30">
        <v>151.47</v>
      </c>
      <c r="Q271" s="6"/>
      <c r="R271" s="6"/>
      <c r="S271" s="30">
        <v>1239.3</v>
      </c>
      <c r="T271" s="6"/>
      <c r="U271" s="30">
        <v>29.38</v>
      </c>
      <c r="V271" s="6"/>
      <c r="W271" s="6"/>
      <c r="X271" s="30">
        <v>96.39</v>
      </c>
      <c r="Y271" s="30">
        <v>52.784999999999997</v>
      </c>
      <c r="Z271" s="6"/>
      <c r="AA271" s="6"/>
      <c r="AB271" s="30">
        <v>78.489000000000004</v>
      </c>
      <c r="AC271" s="6"/>
      <c r="AD271" s="6"/>
      <c r="AE271" s="30">
        <v>46.174999999999997</v>
      </c>
      <c r="AF271" s="30">
        <v>88.495000000000005</v>
      </c>
      <c r="AG271" s="30">
        <v>49.572000000000003</v>
      </c>
      <c r="AH271" s="30">
        <v>7.9560000000000004</v>
      </c>
      <c r="AI271" s="30">
        <v>314.87</v>
      </c>
      <c r="AJ271" s="6"/>
      <c r="AK271" s="6"/>
      <c r="AL271" s="30">
        <v>1.502</v>
      </c>
      <c r="AM271" s="6"/>
      <c r="AN271" s="6"/>
      <c r="AO271" s="39">
        <f t="shared" si="217"/>
        <v>0.21932666666666667</v>
      </c>
      <c r="AP271" s="39">
        <f t="shared" si="198"/>
        <v>0.39608666666666664</v>
      </c>
      <c r="AQ271" s="39">
        <f t="shared" si="210"/>
        <v>0.26262333333333332</v>
      </c>
      <c r="AR271" s="39">
        <f t="shared" si="218"/>
        <v>0.36475999999999997</v>
      </c>
      <c r="AS271" s="39">
        <f t="shared" si="219"/>
        <v>5.8571428571428568</v>
      </c>
      <c r="AT271" s="39">
        <f t="shared" si="220"/>
        <v>0</v>
      </c>
      <c r="AU271" s="39">
        <f t="shared" si="221"/>
        <v>1.141152073732719</v>
      </c>
      <c r="AV271" s="39">
        <f t="shared" si="222"/>
        <v>0.20769230769230768</v>
      </c>
      <c r="AW271" s="40"/>
      <c r="AX271" s="39">
        <f t="shared" si="223"/>
        <v>2.1152073732718897</v>
      </c>
      <c r="AY271" s="39">
        <f t="shared" si="224"/>
        <v>151.47</v>
      </c>
      <c r="AZ271" s="39">
        <f t="shared" si="224"/>
        <v>0</v>
      </c>
      <c r="BA271" s="39">
        <f t="shared" si="224"/>
        <v>0</v>
      </c>
      <c r="BB271" s="39">
        <f t="shared" si="224"/>
        <v>1239.3</v>
      </c>
      <c r="BC271" s="39">
        <f t="shared" si="225"/>
        <v>0</v>
      </c>
      <c r="BD271" s="39">
        <f t="shared" si="226"/>
        <v>67.695852534562206</v>
      </c>
      <c r="BE271" s="39">
        <f t="shared" si="226"/>
        <v>0</v>
      </c>
      <c r="BF271" s="39">
        <f t="shared" si="226"/>
        <v>0</v>
      </c>
      <c r="BG271" s="39">
        <f t="shared" si="227"/>
        <v>9.254032258064516</v>
      </c>
      <c r="BH271" s="39">
        <f t="shared" si="199"/>
        <v>0</v>
      </c>
      <c r="BI271" s="39">
        <f t="shared" si="228"/>
        <v>0</v>
      </c>
      <c r="BJ271" s="39">
        <f t="shared" si="229"/>
        <v>0</v>
      </c>
      <c r="BK271" s="39">
        <f t="shared" si="230"/>
        <v>7.8489000000000003E-2</v>
      </c>
      <c r="BL271" s="39">
        <f t="shared" si="231"/>
        <v>0</v>
      </c>
      <c r="BM271" s="39">
        <f t="shared" si="232"/>
        <v>0</v>
      </c>
      <c r="BN271" s="39">
        <f t="shared" si="232"/>
        <v>7.1257716049382705E-2</v>
      </c>
      <c r="BO271" s="39">
        <f t="shared" si="232"/>
        <v>0.13656635802469136</v>
      </c>
      <c r="BP271" s="39">
        <f t="shared" si="232"/>
        <v>7.6499999999999999E-2</v>
      </c>
      <c r="BQ271" s="39">
        <f t="shared" si="233"/>
        <v>18.331797235023043</v>
      </c>
      <c r="BR271" s="39">
        <f t="shared" si="234"/>
        <v>0</v>
      </c>
      <c r="BS271" s="39">
        <f t="shared" si="235"/>
        <v>0</v>
      </c>
      <c r="BT271" s="39">
        <f t="shared" si="200"/>
        <v>5.2152777777777786</v>
      </c>
      <c r="BU271" s="39">
        <f t="shared" si="200"/>
        <v>0</v>
      </c>
      <c r="BV271" s="40"/>
      <c r="BW271" s="39">
        <v>5.0490000000000004</v>
      </c>
      <c r="BX271" s="39">
        <f t="shared" si="211"/>
        <v>0.26262333333333332</v>
      </c>
      <c r="BY271" s="39">
        <f t="shared" si="205"/>
        <v>0.54677169658666669</v>
      </c>
      <c r="BZ271" s="39"/>
      <c r="CA271" s="39">
        <f t="shared" si="206"/>
        <v>0.54677169658666669</v>
      </c>
      <c r="CB271" s="39">
        <f t="shared" si="214"/>
        <v>0.36475999999999997</v>
      </c>
      <c r="CC271" s="39">
        <f t="shared" si="202"/>
        <v>2.1152073732718897</v>
      </c>
      <c r="CD271" s="39">
        <f t="shared" si="194"/>
        <v>5.8571428571428568</v>
      </c>
      <c r="CE271" s="39">
        <f t="shared" si="195"/>
        <v>1.141152073732719</v>
      </c>
      <c r="CF271" s="39">
        <v>9.2999999999999999E-2</v>
      </c>
      <c r="CG271" s="39">
        <f t="shared" si="238"/>
        <v>7.8489000000000003E-2</v>
      </c>
      <c r="CH271" s="39">
        <f t="shared" si="240"/>
        <v>0</v>
      </c>
      <c r="CI271" s="39">
        <f t="shared" si="241"/>
        <v>9.254032258064516</v>
      </c>
      <c r="CJ271" s="39">
        <f t="shared" si="203"/>
        <v>0.20769230769230768</v>
      </c>
      <c r="CK271" s="39">
        <f t="shared" si="236"/>
        <v>5.8571428571428568</v>
      </c>
      <c r="CL271" s="39">
        <f t="shared" si="242"/>
        <v>0</v>
      </c>
      <c r="CM271" s="39">
        <f t="shared" si="243"/>
        <v>5.2152777777777786</v>
      </c>
      <c r="CN271" s="39">
        <v>4.2</v>
      </c>
      <c r="CO271" s="39">
        <f t="shared" si="237"/>
        <v>5.8571428571428568</v>
      </c>
      <c r="CP271" s="39">
        <f t="shared" si="196"/>
        <v>17.733587589234045</v>
      </c>
      <c r="CQ271" s="39">
        <f t="shared" si="239"/>
        <v>7.7002070509382659</v>
      </c>
      <c r="CR271" s="39">
        <v>3.9204343749999997</v>
      </c>
      <c r="CS271" s="39">
        <f t="shared" si="204"/>
        <v>7.7002070509382659</v>
      </c>
      <c r="CT271" s="6"/>
      <c r="CU271" s="39">
        <f t="shared" si="207"/>
        <v>0.86396284472599849</v>
      </c>
    </row>
    <row r="272" spans="1:99">
      <c r="A272" s="59">
        <v>1764</v>
      </c>
      <c r="B272" s="6"/>
      <c r="C272" s="30">
        <v>675.15</v>
      </c>
      <c r="D272" s="30">
        <v>494.99</v>
      </c>
      <c r="E272" s="30">
        <v>346.1</v>
      </c>
      <c r="F272" s="30">
        <v>1209</v>
      </c>
      <c r="G272" s="30">
        <v>14.519</v>
      </c>
      <c r="H272" s="30">
        <v>2.242</v>
      </c>
      <c r="I272" s="6"/>
      <c r="J272" s="30">
        <v>76.561999999999998</v>
      </c>
      <c r="K272" s="6"/>
      <c r="L272" s="30">
        <v>42.04</v>
      </c>
      <c r="M272" s="30">
        <v>237.12</v>
      </c>
      <c r="N272" s="30">
        <v>294.70999999999998</v>
      </c>
      <c r="O272" s="30">
        <v>0.871</v>
      </c>
      <c r="P272" s="6"/>
      <c r="Q272" s="30">
        <v>95.76</v>
      </c>
      <c r="R272" s="6"/>
      <c r="S272" s="30">
        <v>1425</v>
      </c>
      <c r="T272" s="6"/>
      <c r="U272" s="30">
        <v>29.78</v>
      </c>
      <c r="V272" s="6"/>
      <c r="W272" s="30">
        <v>1.466</v>
      </c>
      <c r="X272" s="6"/>
      <c r="Y272" s="30">
        <v>55.996000000000002</v>
      </c>
      <c r="Z272" s="6"/>
      <c r="AA272" s="30">
        <v>29.64</v>
      </c>
      <c r="AB272" s="30">
        <v>70.314999999999998</v>
      </c>
      <c r="AC272" s="6"/>
      <c r="AD272" s="6"/>
      <c r="AE272" s="30">
        <v>50.16</v>
      </c>
      <c r="AF272" s="30">
        <v>86.64</v>
      </c>
      <c r="AG272" s="30">
        <v>70.680000000000007</v>
      </c>
      <c r="AH272" s="30">
        <v>7.2960000000000003</v>
      </c>
      <c r="AI272" s="30">
        <v>338.26</v>
      </c>
      <c r="AJ272" s="6"/>
      <c r="AK272" s="6"/>
      <c r="AL272" s="30">
        <v>2.052</v>
      </c>
      <c r="AM272" s="6"/>
      <c r="AN272" s="6"/>
      <c r="AO272" s="39">
        <f t="shared" si="217"/>
        <v>0.16499666666666668</v>
      </c>
      <c r="AP272" s="39">
        <f t="shared" si="198"/>
        <v>0.40300000000000002</v>
      </c>
      <c r="AQ272" s="39">
        <f t="shared" si="210"/>
        <v>0.22505</v>
      </c>
      <c r="AR272" s="39">
        <f t="shared" si="218"/>
        <v>0.29038000000000003</v>
      </c>
      <c r="AS272" s="39">
        <f t="shared" si="219"/>
        <v>5.1658986175115205</v>
      </c>
      <c r="AT272" s="39">
        <f t="shared" si="220"/>
        <v>0</v>
      </c>
      <c r="AU272" s="39">
        <f t="shared" si="221"/>
        <v>1.7641013824884793</v>
      </c>
      <c r="AV272" s="39">
        <f t="shared" si="222"/>
        <v>0.1902262443438914</v>
      </c>
      <c r="AW272" s="39">
        <f t="shared" ref="AW272:AW323" si="244">N272</f>
        <v>294.70999999999998</v>
      </c>
      <c r="AX272" s="39">
        <f t="shared" si="223"/>
        <v>2.0069124423963132</v>
      </c>
      <c r="AY272" s="39">
        <f t="shared" si="224"/>
        <v>0</v>
      </c>
      <c r="AZ272" s="39">
        <f t="shared" si="224"/>
        <v>95.76</v>
      </c>
      <c r="BA272" s="39">
        <f t="shared" si="224"/>
        <v>0</v>
      </c>
      <c r="BB272" s="39">
        <f t="shared" si="224"/>
        <v>1425</v>
      </c>
      <c r="BC272" s="39">
        <f t="shared" si="225"/>
        <v>0</v>
      </c>
      <c r="BD272" s="39">
        <f t="shared" si="226"/>
        <v>68.617511520737324</v>
      </c>
      <c r="BE272" s="39">
        <f t="shared" si="226"/>
        <v>0</v>
      </c>
      <c r="BF272" s="39">
        <f t="shared" si="226"/>
        <v>3.3778801843317972</v>
      </c>
      <c r="BG272" s="39">
        <f t="shared" si="227"/>
        <v>0</v>
      </c>
      <c r="BH272" s="39">
        <f t="shared" si="199"/>
        <v>4.0388824884792625</v>
      </c>
      <c r="BI272" s="39">
        <f t="shared" si="228"/>
        <v>0</v>
      </c>
      <c r="BJ272" s="39">
        <f t="shared" si="229"/>
        <v>2.0086744375169423</v>
      </c>
      <c r="BK272" s="39">
        <f t="shared" si="230"/>
        <v>7.0315000000000003E-2</v>
      </c>
      <c r="BL272" s="39">
        <f t="shared" si="231"/>
        <v>0</v>
      </c>
      <c r="BM272" s="39">
        <f t="shared" si="232"/>
        <v>0</v>
      </c>
      <c r="BN272" s="39">
        <f t="shared" si="232"/>
        <v>7.7407407407407397E-2</v>
      </c>
      <c r="BO272" s="39">
        <f t="shared" si="232"/>
        <v>0.13370370370370371</v>
      </c>
      <c r="BP272" s="39">
        <f t="shared" si="232"/>
        <v>0.10907407407407409</v>
      </c>
      <c r="BQ272" s="39">
        <f t="shared" si="233"/>
        <v>16.811059907834103</v>
      </c>
      <c r="BR272" s="39">
        <f t="shared" si="234"/>
        <v>0</v>
      </c>
      <c r="BS272" s="39">
        <f t="shared" si="235"/>
        <v>0</v>
      </c>
      <c r="BT272" s="39">
        <f t="shared" si="200"/>
        <v>7.1250000000000009</v>
      </c>
      <c r="BU272" s="39">
        <f t="shared" si="200"/>
        <v>0</v>
      </c>
      <c r="BV272" s="40"/>
      <c r="BW272" s="39">
        <v>5.016</v>
      </c>
      <c r="BX272" s="39">
        <f t="shared" si="211"/>
        <v>0.22505</v>
      </c>
      <c r="BY272" s="39">
        <f t="shared" si="205"/>
        <v>0.49906788540000002</v>
      </c>
      <c r="BZ272" s="39"/>
      <c r="CA272" s="39">
        <f t="shared" si="206"/>
        <v>0.49906788540000002</v>
      </c>
      <c r="CB272" s="39">
        <f t="shared" si="214"/>
        <v>0.29038000000000003</v>
      </c>
      <c r="CC272" s="39">
        <f t="shared" si="202"/>
        <v>2.0069124423963132</v>
      </c>
      <c r="CD272" s="39">
        <f t="shared" si="194"/>
        <v>5.1658986175115205</v>
      </c>
      <c r="CE272" s="39">
        <f t="shared" si="195"/>
        <v>1.7641013824884793</v>
      </c>
      <c r="CF272" s="39">
        <v>9.2999999999999999E-2</v>
      </c>
      <c r="CG272" s="39">
        <f t="shared" si="238"/>
        <v>7.0315000000000003E-2</v>
      </c>
      <c r="CH272" s="39">
        <f t="shared" si="240"/>
        <v>2.0086744375169423</v>
      </c>
      <c r="CI272" s="39">
        <f t="shared" si="241"/>
        <v>0</v>
      </c>
      <c r="CJ272" s="39">
        <f t="shared" si="203"/>
        <v>0.1902262443438914</v>
      </c>
      <c r="CK272" s="39">
        <f t="shared" si="236"/>
        <v>5.1658986175115205</v>
      </c>
      <c r="CL272" s="39">
        <f t="shared" si="242"/>
        <v>0</v>
      </c>
      <c r="CM272" s="39">
        <f t="shared" si="243"/>
        <v>7.1250000000000009</v>
      </c>
      <c r="CN272" s="39">
        <f t="shared" ref="CN272:CN279" si="245">BH272</f>
        <v>4.0388824884792625</v>
      </c>
      <c r="CO272" s="39">
        <f t="shared" si="237"/>
        <v>5.1658986175115205</v>
      </c>
      <c r="CP272" s="39">
        <f t="shared" si="196"/>
        <v>17.361862576769735</v>
      </c>
      <c r="CQ272" s="39">
        <f t="shared" si="239"/>
        <v>8.3647511786694828</v>
      </c>
      <c r="CR272" s="39">
        <v>3.6</v>
      </c>
      <c r="CS272" s="39">
        <f t="shared" si="204"/>
        <v>8.3647511786694828</v>
      </c>
      <c r="CT272" s="6"/>
      <c r="CU272" s="39">
        <f t="shared" si="207"/>
        <v>0.83976049645406425</v>
      </c>
    </row>
    <row r="273" spans="1:99">
      <c r="A273" s="59">
        <v>1765</v>
      </c>
      <c r="B273" s="6"/>
      <c r="C273" s="30">
        <v>894.69</v>
      </c>
      <c r="D273" s="30">
        <v>690.03</v>
      </c>
      <c r="E273" s="30">
        <v>568.92999999999995</v>
      </c>
      <c r="F273" s="30">
        <v>1452.15</v>
      </c>
      <c r="G273" s="30">
        <v>13.27</v>
      </c>
      <c r="H273" s="30">
        <v>2.3380000000000001</v>
      </c>
      <c r="I273" s="6"/>
      <c r="J273" s="30">
        <v>88.29</v>
      </c>
      <c r="K273" s="30">
        <v>0.9</v>
      </c>
      <c r="L273" s="30">
        <v>41.58</v>
      </c>
      <c r="M273" s="30">
        <v>216</v>
      </c>
      <c r="N273" s="30">
        <v>416.38</v>
      </c>
      <c r="O273" s="30">
        <v>0.85599999999999998</v>
      </c>
      <c r="P273" s="6"/>
      <c r="Q273" s="30">
        <v>65.760000000000005</v>
      </c>
      <c r="R273" s="6"/>
      <c r="S273" s="6"/>
      <c r="T273" s="6"/>
      <c r="U273" s="30">
        <v>29.25</v>
      </c>
      <c r="V273" s="6"/>
      <c r="W273" s="30">
        <v>1.38</v>
      </c>
      <c r="X273" s="6"/>
      <c r="Y273" s="30">
        <v>53.325000000000003</v>
      </c>
      <c r="Z273" s="6"/>
      <c r="AA273" s="6"/>
      <c r="AB273" s="30">
        <v>57.375</v>
      </c>
      <c r="AC273" s="6"/>
      <c r="AD273" s="6"/>
      <c r="AE273" s="6"/>
      <c r="AF273" s="30">
        <v>101.79</v>
      </c>
      <c r="AG273" s="30">
        <v>81</v>
      </c>
      <c r="AH273" s="30">
        <v>8.1</v>
      </c>
      <c r="AI273" s="30">
        <v>378</v>
      </c>
      <c r="AJ273" s="6"/>
      <c r="AK273" s="6"/>
      <c r="AL273" s="30">
        <v>1.7410000000000001</v>
      </c>
      <c r="AM273" s="6"/>
      <c r="AN273" s="6"/>
      <c r="AO273" s="39">
        <f t="shared" si="217"/>
        <v>0.23000999999999999</v>
      </c>
      <c r="AP273" s="39">
        <f t="shared" si="198"/>
        <v>0.48405000000000004</v>
      </c>
      <c r="AQ273" s="39">
        <f t="shared" si="210"/>
        <v>0.29823</v>
      </c>
      <c r="AR273" s="39">
        <f t="shared" si="218"/>
        <v>0.26539999999999997</v>
      </c>
      <c r="AS273" s="39">
        <f t="shared" si="219"/>
        <v>5.3870967741935489</v>
      </c>
      <c r="AT273" s="39">
        <f t="shared" si="220"/>
        <v>0</v>
      </c>
      <c r="AU273" s="39">
        <f t="shared" si="221"/>
        <v>2.0343317972350232</v>
      </c>
      <c r="AV273" s="39">
        <f t="shared" si="222"/>
        <v>0.18814479638009049</v>
      </c>
      <c r="AW273" s="39">
        <f t="shared" si="244"/>
        <v>416.38</v>
      </c>
      <c r="AX273" s="39">
        <f t="shared" si="223"/>
        <v>1.9723502304147464</v>
      </c>
      <c r="AY273" s="39">
        <f t="shared" si="224"/>
        <v>0</v>
      </c>
      <c r="AZ273" s="39">
        <f t="shared" si="224"/>
        <v>65.760000000000005</v>
      </c>
      <c r="BA273" s="39">
        <f t="shared" si="224"/>
        <v>0</v>
      </c>
      <c r="BB273" s="39">
        <f t="shared" si="224"/>
        <v>0</v>
      </c>
      <c r="BC273" s="39">
        <f t="shared" si="225"/>
        <v>0</v>
      </c>
      <c r="BD273" s="39">
        <f t="shared" si="226"/>
        <v>67.396313364055302</v>
      </c>
      <c r="BE273" s="39">
        <f t="shared" si="226"/>
        <v>0</v>
      </c>
      <c r="BF273" s="39">
        <f t="shared" si="226"/>
        <v>3.1797235023041472</v>
      </c>
      <c r="BG273" s="39">
        <f t="shared" si="227"/>
        <v>0</v>
      </c>
      <c r="BH273" s="39">
        <f t="shared" si="199"/>
        <v>5.5632680491551456</v>
      </c>
      <c r="BI273" s="39">
        <f t="shared" si="228"/>
        <v>0</v>
      </c>
      <c r="BJ273" s="39">
        <f t="shared" si="229"/>
        <v>0</v>
      </c>
      <c r="BK273" s="39">
        <f t="shared" si="230"/>
        <v>5.7375000000000002E-2</v>
      </c>
      <c r="BL273" s="39">
        <f t="shared" si="231"/>
        <v>0</v>
      </c>
      <c r="BM273" s="39">
        <f t="shared" si="232"/>
        <v>0</v>
      </c>
      <c r="BN273" s="39">
        <f t="shared" si="232"/>
        <v>0</v>
      </c>
      <c r="BO273" s="39">
        <f t="shared" si="232"/>
        <v>0.15708333333333335</v>
      </c>
      <c r="BP273" s="39">
        <f t="shared" si="232"/>
        <v>0.125</v>
      </c>
      <c r="BQ273" s="39">
        <f t="shared" si="233"/>
        <v>18.663594470046082</v>
      </c>
      <c r="BR273" s="39">
        <f t="shared" si="234"/>
        <v>0</v>
      </c>
      <c r="BS273" s="39">
        <f t="shared" si="235"/>
        <v>0</v>
      </c>
      <c r="BT273" s="39">
        <f t="shared" si="200"/>
        <v>6.0451388888888893</v>
      </c>
      <c r="BU273" s="39">
        <f t="shared" si="200"/>
        <v>0</v>
      </c>
      <c r="BV273" s="40"/>
      <c r="BW273" s="39">
        <v>4.95</v>
      </c>
      <c r="BX273" s="39">
        <f t="shared" si="211"/>
        <v>0.29823</v>
      </c>
      <c r="BY273" s="39">
        <f t="shared" si="205"/>
        <v>0.58823025404000007</v>
      </c>
      <c r="BZ273" s="39"/>
      <c r="CA273" s="39">
        <f t="shared" si="206"/>
        <v>0.58823025404000007</v>
      </c>
      <c r="CB273" s="39">
        <f t="shared" si="214"/>
        <v>0.26539999999999997</v>
      </c>
      <c r="CC273" s="39">
        <f t="shared" si="202"/>
        <v>1.9723502304147464</v>
      </c>
      <c r="CD273" s="39">
        <f t="shared" ref="CD273:CD323" si="246">AS273</f>
        <v>5.3870967741935489</v>
      </c>
      <c r="CE273" s="39">
        <f t="shared" ref="CE273:CE300" si="247">AU273</f>
        <v>2.0343317972350232</v>
      </c>
      <c r="CF273" s="39">
        <v>9.2999999999999999E-2</v>
      </c>
      <c r="CG273" s="39">
        <f t="shared" si="238"/>
        <v>5.7375000000000002E-2</v>
      </c>
      <c r="CH273" s="39">
        <f t="shared" si="240"/>
        <v>0</v>
      </c>
      <c r="CI273" s="39">
        <f t="shared" si="241"/>
        <v>0</v>
      </c>
      <c r="CJ273" s="39">
        <f t="shared" si="203"/>
        <v>0.18814479638009049</v>
      </c>
      <c r="CK273" s="39">
        <f t="shared" si="236"/>
        <v>5.3870967741935489</v>
      </c>
      <c r="CL273" s="39">
        <f t="shared" si="242"/>
        <v>0</v>
      </c>
      <c r="CM273" s="39">
        <f t="shared" si="243"/>
        <v>6.0451388888888893</v>
      </c>
      <c r="CN273" s="39">
        <f t="shared" si="245"/>
        <v>5.5632680491551456</v>
      </c>
      <c r="CO273" s="39">
        <f t="shared" si="237"/>
        <v>5.3870967741935489</v>
      </c>
      <c r="CP273" s="39">
        <f t="shared" ref="CP273:CP323" si="248">1000*BO273/7.701</f>
        <v>20.397783837596851</v>
      </c>
      <c r="CQ273" s="39">
        <v>7</v>
      </c>
      <c r="CR273" s="39">
        <v>3.4810010714285711</v>
      </c>
      <c r="CS273" s="39">
        <f t="shared" si="204"/>
        <v>7</v>
      </c>
      <c r="CT273" s="6"/>
      <c r="CU273" s="39">
        <f t="shared" si="207"/>
        <v>0.86168669204488424</v>
      </c>
    </row>
    <row r="274" spans="1:99">
      <c r="A274" s="59">
        <v>1766</v>
      </c>
      <c r="B274" s="6"/>
      <c r="C274" s="30">
        <v>896.89</v>
      </c>
      <c r="D274" s="30">
        <v>687.88</v>
      </c>
      <c r="E274" s="30">
        <v>529.47</v>
      </c>
      <c r="F274" s="30">
        <v>1498.48</v>
      </c>
      <c r="G274" s="30">
        <v>15.74</v>
      </c>
      <c r="H274" s="30">
        <v>2.2240000000000002</v>
      </c>
      <c r="I274" s="6"/>
      <c r="J274" s="30">
        <v>88.787000000000006</v>
      </c>
      <c r="K274" s="6"/>
      <c r="L274" s="30">
        <v>42</v>
      </c>
      <c r="M274" s="6"/>
      <c r="N274" s="30">
        <v>416.65</v>
      </c>
      <c r="O274" s="30">
        <v>0.82799999999999996</v>
      </c>
      <c r="P274" s="6"/>
      <c r="Q274" s="30">
        <v>65.88</v>
      </c>
      <c r="R274" s="6"/>
      <c r="S274" s="30">
        <v>909.45</v>
      </c>
      <c r="T274" s="6"/>
      <c r="U274" s="6"/>
      <c r="V274" s="6"/>
      <c r="W274" s="30">
        <v>1.5660000000000001</v>
      </c>
      <c r="X274" s="6"/>
      <c r="Y274" s="30">
        <v>57.02</v>
      </c>
      <c r="Z274" s="6"/>
      <c r="AA274" s="6"/>
      <c r="AB274" s="30">
        <v>61.758000000000003</v>
      </c>
      <c r="AC274" s="6"/>
      <c r="AD274" s="6"/>
      <c r="AE274" s="30">
        <v>33.840000000000003</v>
      </c>
      <c r="AF274" s="30">
        <v>95.513000000000005</v>
      </c>
      <c r="AG274" s="30">
        <v>70.006</v>
      </c>
      <c r="AH274" s="30">
        <v>7.1909999999999998</v>
      </c>
      <c r="AI274" s="30">
        <v>355.32</v>
      </c>
      <c r="AJ274" s="6"/>
      <c r="AK274" s="6"/>
      <c r="AL274" s="30">
        <v>1.607</v>
      </c>
      <c r="AM274" s="6"/>
      <c r="AN274" s="6"/>
      <c r="AO274" s="39">
        <f t="shared" si="217"/>
        <v>0.22929333333333332</v>
      </c>
      <c r="AP274" s="39">
        <f t="shared" si="198"/>
        <v>0.49949333333333334</v>
      </c>
      <c r="AQ274" s="39">
        <f t="shared" si="210"/>
        <v>0.2989633333333333</v>
      </c>
      <c r="AR274" s="39">
        <f t="shared" si="218"/>
        <v>0.31480000000000002</v>
      </c>
      <c r="AS274" s="39">
        <f t="shared" si="219"/>
        <v>5.1244239631336415</v>
      </c>
      <c r="AT274" s="39">
        <f t="shared" si="220"/>
        <v>0</v>
      </c>
      <c r="AU274" s="39">
        <f t="shared" si="221"/>
        <v>2.0457834101382493</v>
      </c>
      <c r="AV274" s="39">
        <f t="shared" si="222"/>
        <v>0.19004524886877827</v>
      </c>
      <c r="AW274" s="39">
        <f t="shared" si="244"/>
        <v>416.65</v>
      </c>
      <c r="AX274" s="39">
        <f t="shared" si="223"/>
        <v>1.9078341013824884</v>
      </c>
      <c r="AY274" s="39">
        <f t="shared" si="224"/>
        <v>0</v>
      </c>
      <c r="AZ274" s="39">
        <f t="shared" si="224"/>
        <v>65.88</v>
      </c>
      <c r="BA274" s="39">
        <f t="shared" si="224"/>
        <v>0</v>
      </c>
      <c r="BB274" s="39">
        <f t="shared" si="224"/>
        <v>909.45</v>
      </c>
      <c r="BC274" s="39">
        <f t="shared" si="225"/>
        <v>0</v>
      </c>
      <c r="BD274" s="39">
        <f t="shared" si="226"/>
        <v>0</v>
      </c>
      <c r="BE274" s="39">
        <f t="shared" si="226"/>
        <v>0</v>
      </c>
      <c r="BF274" s="39">
        <f t="shared" si="226"/>
        <v>3.6082949308755761</v>
      </c>
      <c r="BG274" s="39">
        <f t="shared" si="227"/>
        <v>0</v>
      </c>
      <c r="BH274" s="39">
        <f t="shared" si="199"/>
        <v>5.9570852534562206</v>
      </c>
      <c r="BI274" s="39">
        <f t="shared" si="228"/>
        <v>0</v>
      </c>
      <c r="BJ274" s="39">
        <f t="shared" si="229"/>
        <v>0</v>
      </c>
      <c r="BK274" s="39">
        <f t="shared" si="230"/>
        <v>6.1758E-2</v>
      </c>
      <c r="BL274" s="39">
        <f t="shared" si="231"/>
        <v>0</v>
      </c>
      <c r="BM274" s="39">
        <f t="shared" si="232"/>
        <v>0</v>
      </c>
      <c r="BN274" s="39">
        <f t="shared" si="232"/>
        <v>5.2222222222222225E-2</v>
      </c>
      <c r="BO274" s="39">
        <f t="shared" si="232"/>
        <v>0.14739660493827161</v>
      </c>
      <c r="BP274" s="39">
        <f t="shared" si="232"/>
        <v>0.10803395061728395</v>
      </c>
      <c r="BQ274" s="39">
        <f t="shared" si="233"/>
        <v>16.569124423963132</v>
      </c>
      <c r="BR274" s="39">
        <f t="shared" si="234"/>
        <v>0</v>
      </c>
      <c r="BS274" s="39">
        <f t="shared" si="235"/>
        <v>0</v>
      </c>
      <c r="BT274" s="39">
        <f t="shared" si="200"/>
        <v>5.5798611111111116</v>
      </c>
      <c r="BU274" s="39">
        <f t="shared" si="200"/>
        <v>0</v>
      </c>
      <c r="BV274" s="40"/>
      <c r="BW274" s="39">
        <v>4.6529999999999996</v>
      </c>
      <c r="BX274" s="39">
        <f t="shared" si="211"/>
        <v>0.2989633333333333</v>
      </c>
      <c r="BY274" s="39">
        <f t="shared" si="205"/>
        <v>0.58059719490666661</v>
      </c>
      <c r="BZ274" s="39"/>
      <c r="CA274" s="39">
        <f t="shared" si="206"/>
        <v>0.58059719490666661</v>
      </c>
      <c r="CB274" s="39">
        <f t="shared" si="214"/>
        <v>0.31480000000000002</v>
      </c>
      <c r="CC274" s="39">
        <f t="shared" si="202"/>
        <v>1.9078341013824884</v>
      </c>
      <c r="CD274" s="39">
        <f t="shared" si="246"/>
        <v>5.1244239631336415</v>
      </c>
      <c r="CE274" s="39">
        <f t="shared" si="247"/>
        <v>2.0457834101382493</v>
      </c>
      <c r="CF274" s="39">
        <v>9.2999999999999999E-2</v>
      </c>
      <c r="CG274" s="39">
        <f t="shared" si="238"/>
        <v>6.1758E-2</v>
      </c>
      <c r="CH274" s="39">
        <f t="shared" si="240"/>
        <v>0</v>
      </c>
      <c r="CI274" s="39">
        <f t="shared" si="241"/>
        <v>0</v>
      </c>
      <c r="CJ274" s="39">
        <f t="shared" si="203"/>
        <v>0.19004524886877827</v>
      </c>
      <c r="CK274" s="39">
        <f t="shared" si="236"/>
        <v>5.1244239631336415</v>
      </c>
      <c r="CL274" s="39">
        <f t="shared" si="242"/>
        <v>0</v>
      </c>
      <c r="CM274" s="39">
        <f t="shared" si="243"/>
        <v>5.5798611111111116</v>
      </c>
      <c r="CN274" s="39">
        <f t="shared" si="245"/>
        <v>5.9570852534562206</v>
      </c>
      <c r="CO274" s="39">
        <f t="shared" si="237"/>
        <v>5.1244239631336415</v>
      </c>
      <c r="CP274" s="39">
        <f t="shared" si="248"/>
        <v>19.139930520487162</v>
      </c>
      <c r="CQ274" s="39">
        <f t="shared" ref="CQ274:CQ282" si="249">1000*BN274/9.254</f>
        <v>5.6432053406334806</v>
      </c>
      <c r="CR274" s="39">
        <v>3.2569762499999997</v>
      </c>
      <c r="CS274" s="39">
        <f t="shared" si="204"/>
        <v>5.6432053406334806</v>
      </c>
      <c r="CT274" s="6"/>
      <c r="CU274" s="39">
        <f t="shared" si="207"/>
        <v>0.8353895740577002</v>
      </c>
    </row>
    <row r="275" spans="1:99">
      <c r="A275" s="59">
        <v>1767</v>
      </c>
      <c r="B275" s="6"/>
      <c r="C275" s="30">
        <v>824.89</v>
      </c>
      <c r="D275" s="30">
        <v>647.67999999999995</v>
      </c>
      <c r="E275" s="30">
        <v>478.92</v>
      </c>
      <c r="F275" s="30">
        <v>1600.43</v>
      </c>
      <c r="G275" s="30">
        <v>14.768000000000001</v>
      </c>
      <c r="H275" s="30">
        <v>1.9450000000000001</v>
      </c>
      <c r="I275" s="6"/>
      <c r="J275" s="30">
        <v>74.093999999999994</v>
      </c>
      <c r="K275" s="6"/>
      <c r="L275" s="30">
        <v>39.9</v>
      </c>
      <c r="M275" s="6"/>
      <c r="N275" s="30">
        <v>315.20999999999998</v>
      </c>
      <c r="O275" s="30">
        <v>0.77500000000000002</v>
      </c>
      <c r="P275" s="30">
        <v>95.76</v>
      </c>
      <c r="Q275" s="30">
        <v>33.840000000000003</v>
      </c>
      <c r="R275" s="6"/>
      <c r="S275" s="6"/>
      <c r="T275" s="6"/>
      <c r="U275" s="30">
        <v>23.94</v>
      </c>
      <c r="V275" s="6"/>
      <c r="W275" s="30">
        <v>1.9950000000000001</v>
      </c>
      <c r="X275" s="6"/>
      <c r="Y275" s="30">
        <v>51.87</v>
      </c>
      <c r="Z275" s="6"/>
      <c r="AA275" s="6"/>
      <c r="AB275" s="30">
        <v>73.135999999999996</v>
      </c>
      <c r="AC275" s="6"/>
      <c r="AD275" s="6"/>
      <c r="AE275" s="30">
        <v>43.89</v>
      </c>
      <c r="AF275" s="30">
        <v>76.408000000000001</v>
      </c>
      <c r="AG275" s="30">
        <v>61.844999999999999</v>
      </c>
      <c r="AH275" s="30">
        <v>7.0220000000000002</v>
      </c>
      <c r="AI275" s="30">
        <v>312.10000000000002</v>
      </c>
      <c r="AJ275" s="30">
        <v>7.98</v>
      </c>
      <c r="AK275" s="6"/>
      <c r="AL275" s="30">
        <v>1.4179999999999999</v>
      </c>
      <c r="AM275" s="6"/>
      <c r="AN275" s="6"/>
      <c r="AO275" s="39">
        <f t="shared" si="217"/>
        <v>0.21589333333333333</v>
      </c>
      <c r="AP275" s="39">
        <f t="shared" ref="AP275:AP323" si="250">F275/3000</f>
        <v>0.53347666666666671</v>
      </c>
      <c r="AQ275" s="39">
        <f t="shared" si="210"/>
        <v>0.27496333333333334</v>
      </c>
      <c r="AR275" s="39">
        <f t="shared" si="218"/>
        <v>0.29536000000000001</v>
      </c>
      <c r="AS275" s="39">
        <f t="shared" si="219"/>
        <v>4.4815668202764982</v>
      </c>
      <c r="AT275" s="39">
        <f t="shared" si="220"/>
        <v>0</v>
      </c>
      <c r="AU275" s="39">
        <f t="shared" si="221"/>
        <v>1.7072350230414746</v>
      </c>
      <c r="AV275" s="39">
        <f t="shared" si="222"/>
        <v>0.18054298642533936</v>
      </c>
      <c r="AW275" s="39">
        <f t="shared" si="244"/>
        <v>315.20999999999998</v>
      </c>
      <c r="AX275" s="39">
        <f t="shared" si="223"/>
        <v>1.7857142857142858</v>
      </c>
      <c r="AY275" s="39">
        <f t="shared" si="224"/>
        <v>95.76</v>
      </c>
      <c r="AZ275" s="39">
        <f t="shared" si="224"/>
        <v>33.840000000000003</v>
      </c>
      <c r="BA275" s="39">
        <f t="shared" si="224"/>
        <v>0</v>
      </c>
      <c r="BB275" s="39">
        <f t="shared" si="224"/>
        <v>0</v>
      </c>
      <c r="BC275" s="39">
        <f t="shared" si="225"/>
        <v>0</v>
      </c>
      <c r="BD275" s="39">
        <f t="shared" si="226"/>
        <v>55.161290322580648</v>
      </c>
      <c r="BE275" s="39">
        <f t="shared" si="226"/>
        <v>0</v>
      </c>
      <c r="BF275" s="39">
        <f t="shared" si="226"/>
        <v>4.596774193548387</v>
      </c>
      <c r="BG275" s="39">
        <f t="shared" si="227"/>
        <v>0</v>
      </c>
      <c r="BH275" s="39">
        <f t="shared" ref="BH275:BH323" si="251">Y265/10.416</f>
        <v>4.8245007680491554</v>
      </c>
      <c r="BI275" s="39">
        <f t="shared" si="228"/>
        <v>0</v>
      </c>
      <c r="BJ275" s="39">
        <f t="shared" si="229"/>
        <v>0</v>
      </c>
      <c r="BK275" s="39">
        <f t="shared" si="230"/>
        <v>7.3135999999999993E-2</v>
      </c>
      <c r="BL275" s="39">
        <f t="shared" si="231"/>
        <v>0</v>
      </c>
      <c r="BM275" s="39">
        <f t="shared" si="232"/>
        <v>0</v>
      </c>
      <c r="BN275" s="39">
        <f t="shared" si="232"/>
        <v>6.7731481481481476E-2</v>
      </c>
      <c r="BO275" s="39">
        <f t="shared" si="232"/>
        <v>0.11791358024691358</v>
      </c>
      <c r="BP275" s="39">
        <f t="shared" si="232"/>
        <v>9.5439814814814811E-2</v>
      </c>
      <c r="BQ275" s="39">
        <f t="shared" si="233"/>
        <v>16.179723502304149</v>
      </c>
      <c r="BR275" s="39">
        <f t="shared" si="234"/>
        <v>18.387096774193548</v>
      </c>
      <c r="BS275" s="39">
        <f t="shared" si="235"/>
        <v>0</v>
      </c>
      <c r="BT275" s="39">
        <f t="shared" ref="BT275:BU323" si="252">AL275/0.288</f>
        <v>4.9236111111111116</v>
      </c>
      <c r="BU275" s="39">
        <f t="shared" si="252"/>
        <v>0</v>
      </c>
      <c r="BV275" s="40"/>
      <c r="BW275" s="39">
        <v>4.3890000000000002</v>
      </c>
      <c r="BX275" s="39">
        <f t="shared" si="211"/>
        <v>0.27496333333333334</v>
      </c>
      <c r="BY275" s="39">
        <f t="shared" si="205"/>
        <v>0.54313677090666668</v>
      </c>
      <c r="BZ275" s="39"/>
      <c r="CA275" s="39">
        <f t="shared" si="206"/>
        <v>0.54313677090666668</v>
      </c>
      <c r="CB275" s="39">
        <f t="shared" si="214"/>
        <v>0.29536000000000001</v>
      </c>
      <c r="CC275" s="39">
        <f t="shared" si="202"/>
        <v>1.7857142857142858</v>
      </c>
      <c r="CD275" s="39">
        <f t="shared" si="246"/>
        <v>4.4815668202764982</v>
      </c>
      <c r="CE275" s="39">
        <f t="shared" si="247"/>
        <v>1.7072350230414746</v>
      </c>
      <c r="CF275" s="39">
        <v>9.2999999999999999E-2</v>
      </c>
      <c r="CG275" s="39">
        <f t="shared" si="238"/>
        <v>7.3135999999999993E-2</v>
      </c>
      <c r="CH275" s="39">
        <f t="shared" si="240"/>
        <v>0</v>
      </c>
      <c r="CI275" s="39">
        <f t="shared" si="241"/>
        <v>0</v>
      </c>
      <c r="CJ275" s="39">
        <f t="shared" si="203"/>
        <v>0.18054298642533936</v>
      </c>
      <c r="CK275" s="39">
        <f t="shared" si="236"/>
        <v>4.4815668202764982</v>
      </c>
      <c r="CL275" s="39">
        <f t="shared" si="242"/>
        <v>0</v>
      </c>
      <c r="CM275" s="39">
        <f t="shared" si="243"/>
        <v>4.9236111111111116</v>
      </c>
      <c r="CN275" s="39">
        <f t="shared" si="245"/>
        <v>4.8245007680491554</v>
      </c>
      <c r="CO275" s="39">
        <f t="shared" si="237"/>
        <v>4.4815668202764982</v>
      </c>
      <c r="CP275" s="39">
        <f t="shared" si="248"/>
        <v>15.311463478368211</v>
      </c>
      <c r="CQ275" s="39">
        <f t="shared" si="249"/>
        <v>7.3191572813357988</v>
      </c>
      <c r="CR275" s="39">
        <v>2.8003102678571428</v>
      </c>
      <c r="CS275" s="39">
        <f t="shared" si="204"/>
        <v>7.3191572813357988</v>
      </c>
      <c r="CT275" s="6"/>
      <c r="CU275" s="39">
        <f t="shared" si="207"/>
        <v>0.7895336097048512</v>
      </c>
    </row>
    <row r="276" spans="1:99">
      <c r="A276" s="59">
        <v>1768</v>
      </c>
      <c r="B276" s="6"/>
      <c r="C276" s="30">
        <v>861.13</v>
      </c>
      <c r="D276" s="30">
        <v>718.54</v>
      </c>
      <c r="E276" s="30">
        <v>550.16</v>
      </c>
      <c r="F276" s="30">
        <v>1866.02</v>
      </c>
      <c r="G276" s="30">
        <v>15.516</v>
      </c>
      <c r="H276" s="30">
        <v>1.9530000000000001</v>
      </c>
      <c r="I276" s="6"/>
      <c r="J276" s="30">
        <v>63.167999999999999</v>
      </c>
      <c r="K276" s="30">
        <v>0.7</v>
      </c>
      <c r="L276" s="30">
        <v>42</v>
      </c>
      <c r="M276" s="6"/>
      <c r="N276" s="30">
        <v>392.74</v>
      </c>
      <c r="O276" s="30">
        <v>0.84299999999999997</v>
      </c>
      <c r="P276" s="30">
        <v>378</v>
      </c>
      <c r="Q276" s="30">
        <v>39.659999999999997</v>
      </c>
      <c r="R276" s="6"/>
      <c r="S276" s="6"/>
      <c r="T276" s="6"/>
      <c r="U276" s="30">
        <v>21.17</v>
      </c>
      <c r="V276" s="6"/>
      <c r="W276" s="30">
        <v>1.89</v>
      </c>
      <c r="X276" s="30">
        <v>67.2</v>
      </c>
      <c r="Y276" s="30">
        <v>58.8</v>
      </c>
      <c r="Z276" s="6"/>
      <c r="AA276" s="30">
        <v>31.5</v>
      </c>
      <c r="AB276" s="30">
        <v>75.012</v>
      </c>
      <c r="AC276" s="6"/>
      <c r="AD276" s="6"/>
      <c r="AE276" s="30">
        <v>46.2</v>
      </c>
      <c r="AF276" s="30">
        <v>90.3</v>
      </c>
      <c r="AG276" s="30">
        <v>60.9</v>
      </c>
      <c r="AH276" s="30">
        <v>7.4480000000000004</v>
      </c>
      <c r="AI276" s="30">
        <v>319.2</v>
      </c>
      <c r="AJ276" s="6"/>
      <c r="AK276" s="6"/>
      <c r="AL276" s="30">
        <v>2.1760000000000002</v>
      </c>
      <c r="AM276" s="6"/>
      <c r="AN276" s="6"/>
      <c r="AO276" s="39">
        <f t="shared" si="217"/>
        <v>0.23951333333333333</v>
      </c>
      <c r="AP276" s="39">
        <f t="shared" si="250"/>
        <v>0.62200666666666671</v>
      </c>
      <c r="AQ276" s="39">
        <f t="shared" si="210"/>
        <v>0.28704333333333332</v>
      </c>
      <c r="AR276" s="39">
        <f t="shared" si="218"/>
        <v>0.31031999999999998</v>
      </c>
      <c r="AS276" s="39">
        <f t="shared" si="219"/>
        <v>4.5</v>
      </c>
      <c r="AT276" s="39">
        <f t="shared" si="220"/>
        <v>0</v>
      </c>
      <c r="AU276" s="39">
        <f t="shared" si="221"/>
        <v>1.455483870967742</v>
      </c>
      <c r="AV276" s="39">
        <f t="shared" si="222"/>
        <v>0.19004524886877827</v>
      </c>
      <c r="AW276" s="39">
        <f t="shared" si="244"/>
        <v>392.74</v>
      </c>
      <c r="AX276" s="39">
        <f t="shared" si="223"/>
        <v>1.9423963133640552</v>
      </c>
      <c r="AY276" s="39">
        <f t="shared" si="224"/>
        <v>378</v>
      </c>
      <c r="AZ276" s="39">
        <f t="shared" si="224"/>
        <v>39.659999999999997</v>
      </c>
      <c r="BA276" s="39">
        <f t="shared" si="224"/>
        <v>0</v>
      </c>
      <c r="BB276" s="39">
        <f t="shared" si="224"/>
        <v>0</v>
      </c>
      <c r="BC276" s="39">
        <f t="shared" si="225"/>
        <v>0</v>
      </c>
      <c r="BD276" s="39">
        <f t="shared" si="226"/>
        <v>48.778801843317979</v>
      </c>
      <c r="BE276" s="39">
        <f t="shared" si="226"/>
        <v>0</v>
      </c>
      <c r="BF276" s="39">
        <f t="shared" si="226"/>
        <v>4.354838709677419</v>
      </c>
      <c r="BG276" s="39">
        <f t="shared" si="227"/>
        <v>6.4516129032258069</v>
      </c>
      <c r="BH276" s="39">
        <f t="shared" si="251"/>
        <v>4.7956989247311821</v>
      </c>
      <c r="BI276" s="39">
        <f t="shared" si="228"/>
        <v>0</v>
      </c>
      <c r="BJ276" s="39">
        <f t="shared" si="229"/>
        <v>2.1347248576850095</v>
      </c>
      <c r="BK276" s="39">
        <f t="shared" si="230"/>
        <v>7.5011999999999995E-2</v>
      </c>
      <c r="BL276" s="39">
        <f t="shared" si="231"/>
        <v>0</v>
      </c>
      <c r="BM276" s="39">
        <f t="shared" si="232"/>
        <v>0</v>
      </c>
      <c r="BN276" s="39">
        <f t="shared" si="232"/>
        <v>7.1296296296296302E-2</v>
      </c>
      <c r="BO276" s="39">
        <f t="shared" si="232"/>
        <v>0.13935185185185184</v>
      </c>
      <c r="BP276" s="39">
        <f t="shared" si="232"/>
        <v>9.3981481481481485E-2</v>
      </c>
      <c r="BQ276" s="39">
        <f t="shared" si="233"/>
        <v>17.161290322580648</v>
      </c>
      <c r="BR276" s="39">
        <f t="shared" si="234"/>
        <v>0</v>
      </c>
      <c r="BS276" s="39">
        <f t="shared" si="235"/>
        <v>0</v>
      </c>
      <c r="BT276" s="39">
        <f t="shared" si="252"/>
        <v>7.5555555555555562</v>
      </c>
      <c r="BU276" s="39">
        <f t="shared" si="252"/>
        <v>0</v>
      </c>
      <c r="BV276" s="40"/>
      <c r="BW276" s="39">
        <v>4.62</v>
      </c>
      <c r="BX276" s="39">
        <f t="shared" si="211"/>
        <v>0.28704333333333332</v>
      </c>
      <c r="BY276" s="39">
        <f t="shared" si="205"/>
        <v>0.56481505774666663</v>
      </c>
      <c r="BZ276" s="39"/>
      <c r="CA276" s="39">
        <f t="shared" si="206"/>
        <v>0.56481505774666663</v>
      </c>
      <c r="CB276" s="39">
        <f t="shared" si="214"/>
        <v>0.31031999999999998</v>
      </c>
      <c r="CC276" s="39">
        <f t="shared" si="202"/>
        <v>1.9423963133640552</v>
      </c>
      <c r="CD276" s="39">
        <f t="shared" si="246"/>
        <v>4.5</v>
      </c>
      <c r="CE276" s="39">
        <f t="shared" si="247"/>
        <v>1.455483870967742</v>
      </c>
      <c r="CF276" s="39">
        <v>9.2999999999999999E-2</v>
      </c>
      <c r="CG276" s="39">
        <f t="shared" si="238"/>
        <v>7.5011999999999995E-2</v>
      </c>
      <c r="CH276" s="39">
        <f t="shared" si="240"/>
        <v>2.1347248576850095</v>
      </c>
      <c r="CI276" s="39">
        <f t="shared" si="241"/>
        <v>6.4516129032258069</v>
      </c>
      <c r="CJ276" s="39">
        <f t="shared" si="203"/>
        <v>0.19004524886877827</v>
      </c>
      <c r="CK276" s="39">
        <f t="shared" si="236"/>
        <v>4.5</v>
      </c>
      <c r="CL276" s="39">
        <f t="shared" si="242"/>
        <v>0</v>
      </c>
      <c r="CM276" s="39">
        <f t="shared" si="243"/>
        <v>7.5555555555555562</v>
      </c>
      <c r="CN276" s="39">
        <f t="shared" si="245"/>
        <v>4.7956989247311821</v>
      </c>
      <c r="CO276" s="39">
        <f t="shared" si="237"/>
        <v>4.5</v>
      </c>
      <c r="CP276" s="39">
        <f t="shared" si="248"/>
        <v>18.095293059583412</v>
      </c>
      <c r="CQ276" s="39">
        <f t="shared" si="249"/>
        <v>7.7043760856166319</v>
      </c>
      <c r="CR276" s="39">
        <v>3.0760331249999999</v>
      </c>
      <c r="CS276" s="39">
        <f t="shared" si="204"/>
        <v>7.7043760856166319</v>
      </c>
      <c r="CT276" s="6"/>
      <c r="CU276" s="39">
        <f t="shared" si="207"/>
        <v>0.84839145432528618</v>
      </c>
    </row>
    <row r="277" spans="1:99">
      <c r="A277" s="59">
        <v>1769</v>
      </c>
      <c r="B277" s="6"/>
      <c r="C277" s="30">
        <v>928.47</v>
      </c>
      <c r="D277" s="30">
        <v>640.17999999999995</v>
      </c>
      <c r="E277" s="30">
        <v>518.85</v>
      </c>
      <c r="F277" s="30">
        <v>1789.14</v>
      </c>
      <c r="G277" s="30">
        <v>15.183999999999999</v>
      </c>
      <c r="H277" s="30">
        <v>1.8140000000000001</v>
      </c>
      <c r="I277" s="6"/>
      <c r="J277" s="30">
        <v>66.795000000000002</v>
      </c>
      <c r="K277" s="30">
        <v>0.81030000000000002</v>
      </c>
      <c r="L277" s="30">
        <v>43.8</v>
      </c>
      <c r="M277" s="30">
        <v>229.2</v>
      </c>
      <c r="N277" s="30">
        <v>374.44</v>
      </c>
      <c r="O277" s="30">
        <v>0.85299999999999998</v>
      </c>
      <c r="P277" s="6"/>
      <c r="Q277" s="30">
        <v>53.17</v>
      </c>
      <c r="R277" s="30">
        <v>140.41999999999999</v>
      </c>
      <c r="S277" s="6"/>
      <c r="T277" s="6"/>
      <c r="U277" s="30">
        <v>28.12</v>
      </c>
      <c r="V277" s="6"/>
      <c r="W277" s="30">
        <v>1.9950000000000001</v>
      </c>
      <c r="X277" s="30">
        <v>89.79</v>
      </c>
      <c r="Y277" s="30">
        <v>69.554000000000002</v>
      </c>
      <c r="Z277" s="6"/>
      <c r="AA277" s="30">
        <v>28.995999999999999</v>
      </c>
      <c r="AB277" s="30">
        <v>75.335999999999999</v>
      </c>
      <c r="AC277" s="6"/>
      <c r="AD277" s="6"/>
      <c r="AE277" s="30">
        <v>43.055</v>
      </c>
      <c r="AF277" s="30">
        <v>88.694999999999993</v>
      </c>
      <c r="AG277" s="30">
        <v>55.188000000000002</v>
      </c>
      <c r="AH277" s="30">
        <v>7.8840000000000003</v>
      </c>
      <c r="AI277" s="30">
        <v>321.18</v>
      </c>
      <c r="AJ277" s="6"/>
      <c r="AK277" s="6"/>
      <c r="AL277" s="6"/>
      <c r="AM277" s="6"/>
      <c r="AN277" s="6"/>
      <c r="AO277" s="39">
        <f t="shared" si="217"/>
        <v>0.21339333333333332</v>
      </c>
      <c r="AP277" s="39">
        <f t="shared" si="250"/>
        <v>0.59638000000000002</v>
      </c>
      <c r="AQ277" s="39">
        <f t="shared" si="210"/>
        <v>0.30948999999999999</v>
      </c>
      <c r="AR277" s="39">
        <f t="shared" si="218"/>
        <v>0.30368000000000001</v>
      </c>
      <c r="AS277" s="39">
        <f t="shared" si="219"/>
        <v>4.1797235023041477</v>
      </c>
      <c r="AT277" s="39">
        <f t="shared" si="220"/>
        <v>0</v>
      </c>
      <c r="AU277" s="39">
        <f t="shared" si="221"/>
        <v>1.5390552995391706</v>
      </c>
      <c r="AV277" s="39">
        <f t="shared" si="222"/>
        <v>0.19819004524886877</v>
      </c>
      <c r="AW277" s="39">
        <f t="shared" si="244"/>
        <v>374.44</v>
      </c>
      <c r="AX277" s="39">
        <f t="shared" si="223"/>
        <v>1.9654377880184331</v>
      </c>
      <c r="AY277" s="39">
        <f t="shared" si="224"/>
        <v>0</v>
      </c>
      <c r="AZ277" s="39">
        <f t="shared" si="224"/>
        <v>53.17</v>
      </c>
      <c r="BA277" s="39">
        <f t="shared" si="224"/>
        <v>140.41999999999999</v>
      </c>
      <c r="BB277" s="39">
        <f t="shared" si="224"/>
        <v>0</v>
      </c>
      <c r="BC277" s="39">
        <f t="shared" si="225"/>
        <v>0</v>
      </c>
      <c r="BD277" s="39">
        <f t="shared" si="226"/>
        <v>64.792626728110605</v>
      </c>
      <c r="BE277" s="39">
        <f t="shared" si="226"/>
        <v>0</v>
      </c>
      <c r="BF277" s="39">
        <f t="shared" si="226"/>
        <v>4.596774193548387</v>
      </c>
      <c r="BG277" s="39">
        <f t="shared" si="227"/>
        <v>8.6203917050691246</v>
      </c>
      <c r="BH277" s="39">
        <f t="shared" si="251"/>
        <v>5.3935291858678953</v>
      </c>
      <c r="BI277" s="39">
        <f t="shared" si="228"/>
        <v>0</v>
      </c>
      <c r="BJ277" s="39">
        <f t="shared" si="229"/>
        <v>1.9650311737598265</v>
      </c>
      <c r="BK277" s="39">
        <f t="shared" si="230"/>
        <v>7.5336E-2</v>
      </c>
      <c r="BL277" s="39">
        <f t="shared" si="231"/>
        <v>0</v>
      </c>
      <c r="BM277" s="39">
        <f t="shared" si="232"/>
        <v>0</v>
      </c>
      <c r="BN277" s="39">
        <f t="shared" si="232"/>
        <v>6.6442901234567905E-2</v>
      </c>
      <c r="BO277" s="39">
        <f t="shared" si="232"/>
        <v>0.136875</v>
      </c>
      <c r="BP277" s="39">
        <f t="shared" si="232"/>
        <v>8.5166666666666668E-2</v>
      </c>
      <c r="BQ277" s="39">
        <f t="shared" si="233"/>
        <v>18.165898617511523</v>
      </c>
      <c r="BR277" s="39">
        <f t="shared" si="234"/>
        <v>0</v>
      </c>
      <c r="BS277" s="39">
        <f t="shared" si="235"/>
        <v>0</v>
      </c>
      <c r="BT277" s="39">
        <f t="shared" si="252"/>
        <v>0</v>
      </c>
      <c r="BU277" s="39">
        <f t="shared" si="252"/>
        <v>0</v>
      </c>
      <c r="BV277" s="40"/>
      <c r="BW277" s="39">
        <v>4.8179999999999996</v>
      </c>
      <c r="BX277" s="39">
        <f t="shared" si="211"/>
        <v>0.30948999999999999</v>
      </c>
      <c r="BY277" s="39">
        <f t="shared" si="205"/>
        <v>0.59844357652000002</v>
      </c>
      <c r="BZ277" s="39"/>
      <c r="CA277" s="39">
        <f t="shared" si="206"/>
        <v>0.59844357652000002</v>
      </c>
      <c r="CB277" s="39">
        <f t="shared" si="214"/>
        <v>0.30368000000000001</v>
      </c>
      <c r="CC277" s="39">
        <f t="shared" si="202"/>
        <v>1.9654377880184331</v>
      </c>
      <c r="CD277" s="39">
        <f t="shared" si="246"/>
        <v>4.1797235023041477</v>
      </c>
      <c r="CE277" s="39">
        <f t="shared" si="247"/>
        <v>1.5390552995391706</v>
      </c>
      <c r="CF277" s="39">
        <v>9.2999999999999999E-2</v>
      </c>
      <c r="CG277" s="39">
        <f t="shared" si="238"/>
        <v>7.5336E-2</v>
      </c>
      <c r="CH277" s="39">
        <f t="shared" si="240"/>
        <v>1.9650311737598265</v>
      </c>
      <c r="CI277" s="39">
        <f t="shared" si="241"/>
        <v>8.6203917050691246</v>
      </c>
      <c r="CJ277" s="39">
        <f t="shared" si="203"/>
        <v>0.19819004524886877</v>
      </c>
      <c r="CK277" s="39">
        <f t="shared" si="236"/>
        <v>4.1797235023041477</v>
      </c>
      <c r="CL277" s="39">
        <f t="shared" si="242"/>
        <v>0</v>
      </c>
      <c r="CM277" s="39">
        <v>4.5</v>
      </c>
      <c r="CN277" s="39">
        <f t="shared" si="245"/>
        <v>5.3935291858678953</v>
      </c>
      <c r="CO277" s="39">
        <f t="shared" si="237"/>
        <v>4.1797235023041477</v>
      </c>
      <c r="CP277" s="39">
        <f t="shared" si="248"/>
        <v>17.773665757693806</v>
      </c>
      <c r="CQ277" s="39">
        <f t="shared" si="249"/>
        <v>7.1799115230784416</v>
      </c>
      <c r="CR277" s="39">
        <v>3.3431396428571425</v>
      </c>
      <c r="CS277" s="39">
        <f t="shared" si="204"/>
        <v>7.1799115230784416</v>
      </c>
      <c r="CT277" s="6"/>
      <c r="CU277" s="39">
        <f t="shared" si="207"/>
        <v>0.82094980565287134</v>
      </c>
    </row>
    <row r="278" spans="1:99">
      <c r="A278" s="59">
        <v>1770</v>
      </c>
      <c r="B278" s="6"/>
      <c r="C278" s="30">
        <v>904.19</v>
      </c>
      <c r="D278" s="30">
        <v>636.36</v>
      </c>
      <c r="E278" s="30">
        <v>525</v>
      </c>
      <c r="F278" s="30">
        <v>1355.2</v>
      </c>
      <c r="G278" s="30">
        <v>18.463000000000001</v>
      </c>
      <c r="H278" s="30">
        <v>1.67</v>
      </c>
      <c r="I278" s="6"/>
      <c r="J278" s="30">
        <v>55.201000000000001</v>
      </c>
      <c r="K278" s="6"/>
      <c r="L278" s="30">
        <v>44.06</v>
      </c>
      <c r="M278" s="30">
        <v>261</v>
      </c>
      <c r="N278" s="30">
        <v>381.71</v>
      </c>
      <c r="O278" s="30">
        <v>0.87</v>
      </c>
      <c r="P278" s="30">
        <v>500.25</v>
      </c>
      <c r="Q278" s="30">
        <v>44.33</v>
      </c>
      <c r="R278" s="30">
        <v>161.82</v>
      </c>
      <c r="S278" s="30">
        <v>628.57000000000005</v>
      </c>
      <c r="T278" s="6"/>
      <c r="U278" s="30">
        <v>25.71</v>
      </c>
      <c r="V278" s="6"/>
      <c r="W278" s="30">
        <v>1.8049999999999999</v>
      </c>
      <c r="X278" s="30">
        <v>77.12</v>
      </c>
      <c r="Y278" s="30">
        <v>68.382000000000005</v>
      </c>
      <c r="Z278" s="6"/>
      <c r="AA278" s="6"/>
      <c r="AB278" s="30">
        <v>76.820999999999998</v>
      </c>
      <c r="AC278" s="6"/>
      <c r="AD278" s="6"/>
      <c r="AE278" s="30">
        <v>39.933</v>
      </c>
      <c r="AF278" s="30">
        <v>77.995000000000005</v>
      </c>
      <c r="AG278" s="30">
        <v>58.725000000000001</v>
      </c>
      <c r="AH278" s="30">
        <v>7.6120000000000001</v>
      </c>
      <c r="AI278" s="30">
        <v>280.92</v>
      </c>
      <c r="AJ278" s="6"/>
      <c r="AK278" s="6"/>
      <c r="AL278" s="6"/>
      <c r="AM278" s="6"/>
      <c r="AN278" s="6"/>
      <c r="AO278" s="39">
        <f t="shared" si="217"/>
        <v>0.21212</v>
      </c>
      <c r="AP278" s="39">
        <f t="shared" si="250"/>
        <v>0.45173333333333338</v>
      </c>
      <c r="AQ278" s="39">
        <f t="shared" si="210"/>
        <v>0.3013966666666667</v>
      </c>
      <c r="AR278" s="39">
        <f t="shared" si="218"/>
        <v>0.36926000000000003</v>
      </c>
      <c r="AS278" s="39">
        <f t="shared" si="219"/>
        <v>3.8479262672811059</v>
      </c>
      <c r="AT278" s="39">
        <f t="shared" si="220"/>
        <v>0</v>
      </c>
      <c r="AU278" s="39">
        <f t="shared" si="221"/>
        <v>1.2719124423963135</v>
      </c>
      <c r="AV278" s="39">
        <f t="shared" si="222"/>
        <v>0.19936651583710407</v>
      </c>
      <c r="AW278" s="39">
        <f t="shared" si="244"/>
        <v>381.71</v>
      </c>
      <c r="AX278" s="39">
        <f t="shared" si="223"/>
        <v>2.0046082949308754</v>
      </c>
      <c r="AY278" s="39">
        <f t="shared" si="224"/>
        <v>500.25</v>
      </c>
      <c r="AZ278" s="39">
        <f t="shared" si="224"/>
        <v>44.33</v>
      </c>
      <c r="BA278" s="39">
        <f t="shared" si="224"/>
        <v>161.82</v>
      </c>
      <c r="BB278" s="39">
        <f t="shared" si="224"/>
        <v>628.57000000000005</v>
      </c>
      <c r="BC278" s="39">
        <f t="shared" si="225"/>
        <v>0</v>
      </c>
      <c r="BD278" s="39">
        <f t="shared" si="226"/>
        <v>59.23963133640553</v>
      </c>
      <c r="BE278" s="39">
        <f t="shared" si="226"/>
        <v>0</v>
      </c>
      <c r="BF278" s="39">
        <f t="shared" si="226"/>
        <v>4.1589861751152073</v>
      </c>
      <c r="BG278" s="39">
        <f t="shared" si="227"/>
        <v>7.4039938556067586</v>
      </c>
      <c r="BH278" s="39">
        <f t="shared" si="251"/>
        <v>4.7589285714285712</v>
      </c>
      <c r="BI278" s="39">
        <f t="shared" si="228"/>
        <v>0</v>
      </c>
      <c r="BJ278" s="39">
        <f t="shared" si="229"/>
        <v>0</v>
      </c>
      <c r="BK278" s="39">
        <f t="shared" si="230"/>
        <v>7.6821E-2</v>
      </c>
      <c r="BL278" s="39">
        <f t="shared" si="231"/>
        <v>0</v>
      </c>
      <c r="BM278" s="39">
        <f t="shared" si="232"/>
        <v>0</v>
      </c>
      <c r="BN278" s="39">
        <f t="shared" si="232"/>
        <v>6.1624999999999999E-2</v>
      </c>
      <c r="BO278" s="39">
        <f t="shared" si="232"/>
        <v>0.12036265432098767</v>
      </c>
      <c r="BP278" s="39">
        <f t="shared" si="232"/>
        <v>9.0624999999999997E-2</v>
      </c>
      <c r="BQ278" s="39">
        <f t="shared" si="233"/>
        <v>17.539170506912441</v>
      </c>
      <c r="BR278" s="39">
        <f t="shared" si="234"/>
        <v>0</v>
      </c>
      <c r="BS278" s="39">
        <f t="shared" si="235"/>
        <v>0</v>
      </c>
      <c r="BT278" s="39">
        <f t="shared" si="252"/>
        <v>0</v>
      </c>
      <c r="BU278" s="39">
        <f t="shared" si="252"/>
        <v>0</v>
      </c>
      <c r="BV278" s="40"/>
      <c r="BW278" s="39">
        <v>4.7850000000000001</v>
      </c>
      <c r="BX278" s="39">
        <f t="shared" si="211"/>
        <v>0.3013966666666667</v>
      </c>
      <c r="BY278" s="39">
        <f t="shared" si="205"/>
        <v>0.58742314437333343</v>
      </c>
      <c r="BZ278" s="39"/>
      <c r="CA278" s="39">
        <f t="shared" si="206"/>
        <v>0.58742314437333343</v>
      </c>
      <c r="CB278" s="39">
        <f t="shared" si="214"/>
        <v>0.36926000000000003</v>
      </c>
      <c r="CC278" s="39">
        <f t="shared" si="202"/>
        <v>2.0046082949308754</v>
      </c>
      <c r="CD278" s="39">
        <f t="shared" si="246"/>
        <v>3.8479262672811059</v>
      </c>
      <c r="CE278" s="39">
        <f t="shared" si="247"/>
        <v>1.2719124423963135</v>
      </c>
      <c r="CF278" s="39">
        <v>9.2999999999999999E-2</v>
      </c>
      <c r="CG278" s="39">
        <f t="shared" si="238"/>
        <v>7.6821E-2</v>
      </c>
      <c r="CH278" s="39">
        <f t="shared" si="240"/>
        <v>0</v>
      </c>
      <c r="CI278" s="39">
        <f t="shared" si="241"/>
        <v>7.4039938556067586</v>
      </c>
      <c r="CJ278" s="39">
        <f t="shared" si="203"/>
        <v>0.19936651583710407</v>
      </c>
      <c r="CK278" s="39">
        <f t="shared" si="236"/>
        <v>3.8479262672811059</v>
      </c>
      <c r="CL278" s="39">
        <f t="shared" si="242"/>
        <v>0</v>
      </c>
      <c r="CM278" s="39">
        <v>4</v>
      </c>
      <c r="CN278" s="39">
        <f t="shared" si="245"/>
        <v>4.7589285714285712</v>
      </c>
      <c r="CO278" s="39">
        <f t="shared" si="237"/>
        <v>3.8479262672811059</v>
      </c>
      <c r="CP278" s="39">
        <f t="shared" si="248"/>
        <v>15.62948374509644</v>
      </c>
      <c r="CQ278" s="39">
        <f t="shared" si="249"/>
        <v>6.6592824724443487</v>
      </c>
      <c r="CR278" s="39">
        <v>4.5235781250000002</v>
      </c>
      <c r="CS278" s="39">
        <f t="shared" si="204"/>
        <v>6.6592824724443487</v>
      </c>
      <c r="CT278" s="6"/>
      <c r="CU278" s="39">
        <f t="shared" si="207"/>
        <v>0.79936393716013765</v>
      </c>
    </row>
    <row r="279" spans="1:99">
      <c r="A279" s="59">
        <v>1771</v>
      </c>
      <c r="B279" s="6"/>
      <c r="C279" s="30">
        <v>1291.6199999999999</v>
      </c>
      <c r="D279" s="30">
        <v>938.25</v>
      </c>
      <c r="E279" s="30">
        <v>706.86</v>
      </c>
      <c r="F279" s="30">
        <v>1713.33</v>
      </c>
      <c r="G279" s="30">
        <v>29.294</v>
      </c>
      <c r="H279" s="30">
        <v>2.0779999999999998</v>
      </c>
      <c r="I279" s="6"/>
      <c r="J279" s="30">
        <v>65.760000000000005</v>
      </c>
      <c r="K279" s="6"/>
      <c r="L279" s="30">
        <v>50.91</v>
      </c>
      <c r="M279" s="30">
        <v>250.2</v>
      </c>
      <c r="N279" s="30">
        <v>292.73</v>
      </c>
      <c r="O279" s="30">
        <v>0.83399999999999996</v>
      </c>
      <c r="P279" s="6"/>
      <c r="Q279" s="30">
        <v>45.67</v>
      </c>
      <c r="R279" s="30">
        <v>154.29</v>
      </c>
      <c r="S279" s="6"/>
      <c r="T279" s="6"/>
      <c r="U279" s="30">
        <v>38.200000000000003</v>
      </c>
      <c r="V279" s="6"/>
      <c r="W279" s="30">
        <v>1.8009999999999999</v>
      </c>
      <c r="X279" s="30">
        <v>79.23</v>
      </c>
      <c r="Y279" s="30">
        <v>65.510000000000005</v>
      </c>
      <c r="Z279" s="6"/>
      <c r="AA279" s="30">
        <v>30.231999999999999</v>
      </c>
      <c r="AB279" s="30">
        <v>85.484999999999999</v>
      </c>
      <c r="AC279" s="6"/>
      <c r="AD279" s="6"/>
      <c r="AE279" s="30">
        <v>33.36</v>
      </c>
      <c r="AF279" s="30">
        <v>78.813000000000002</v>
      </c>
      <c r="AG279" s="30">
        <v>58.38</v>
      </c>
      <c r="AH279" s="30">
        <v>7.5060000000000002</v>
      </c>
      <c r="AI279" s="30">
        <v>266.88</v>
      </c>
      <c r="AJ279" s="6"/>
      <c r="AK279" s="6"/>
      <c r="AL279" s="6"/>
      <c r="AM279" s="6"/>
      <c r="AN279" s="6"/>
      <c r="AO279" s="39">
        <f t="shared" si="217"/>
        <v>0.31274999999999997</v>
      </c>
      <c r="AP279" s="39">
        <f t="shared" si="250"/>
        <v>0.57111000000000001</v>
      </c>
      <c r="AQ279" s="39">
        <f t="shared" si="210"/>
        <v>0.43053999999999998</v>
      </c>
      <c r="AR279" s="39">
        <f t="shared" si="218"/>
        <v>0.58587999999999996</v>
      </c>
      <c r="AS279" s="39">
        <f t="shared" si="219"/>
        <v>4.7880184331797233</v>
      </c>
      <c r="AT279" s="39">
        <f t="shared" si="220"/>
        <v>0</v>
      </c>
      <c r="AU279" s="39">
        <f t="shared" si="221"/>
        <v>1.5152073732718896</v>
      </c>
      <c r="AV279" s="39">
        <f t="shared" si="222"/>
        <v>0.23036199095022622</v>
      </c>
      <c r="AW279" s="39">
        <f t="shared" si="244"/>
        <v>292.73</v>
      </c>
      <c r="AX279" s="39">
        <f t="shared" si="223"/>
        <v>1.9216589861751152</v>
      </c>
      <c r="AY279" s="39">
        <f t="shared" si="224"/>
        <v>0</v>
      </c>
      <c r="AZ279" s="39">
        <f t="shared" si="224"/>
        <v>45.67</v>
      </c>
      <c r="BA279" s="39">
        <f t="shared" si="224"/>
        <v>154.29</v>
      </c>
      <c r="BB279" s="39">
        <f t="shared" si="224"/>
        <v>0</v>
      </c>
      <c r="BC279" s="39">
        <f t="shared" si="225"/>
        <v>0</v>
      </c>
      <c r="BD279" s="39">
        <f t="shared" si="226"/>
        <v>88.018433179723516</v>
      </c>
      <c r="BE279" s="39">
        <f t="shared" si="226"/>
        <v>0</v>
      </c>
      <c r="BF279" s="39">
        <f t="shared" si="226"/>
        <v>4.1497695852534564</v>
      </c>
      <c r="BG279" s="39">
        <f t="shared" si="227"/>
        <v>7.6065668202764982</v>
      </c>
      <c r="BH279" s="39">
        <f t="shared" si="251"/>
        <v>6.1808755760368657</v>
      </c>
      <c r="BI279" s="39">
        <f t="shared" si="228"/>
        <v>0</v>
      </c>
      <c r="BJ279" s="39">
        <f t="shared" si="229"/>
        <v>2.0487937110328001</v>
      </c>
      <c r="BK279" s="39">
        <f t="shared" si="230"/>
        <v>8.5485000000000005E-2</v>
      </c>
      <c r="BL279" s="39">
        <f t="shared" si="231"/>
        <v>0</v>
      </c>
      <c r="BM279" s="39">
        <f t="shared" si="232"/>
        <v>0</v>
      </c>
      <c r="BN279" s="39">
        <f t="shared" si="232"/>
        <v>5.1481481481481482E-2</v>
      </c>
      <c r="BO279" s="39">
        <f t="shared" si="232"/>
        <v>0.121625</v>
      </c>
      <c r="BP279" s="39">
        <f t="shared" si="232"/>
        <v>9.0092592592592599E-2</v>
      </c>
      <c r="BQ279" s="39">
        <f t="shared" si="233"/>
        <v>17.294930875576039</v>
      </c>
      <c r="BR279" s="39">
        <f t="shared" si="234"/>
        <v>0</v>
      </c>
      <c r="BS279" s="39">
        <f t="shared" si="235"/>
        <v>0</v>
      </c>
      <c r="BT279" s="39">
        <f t="shared" si="252"/>
        <v>0</v>
      </c>
      <c r="BU279" s="39">
        <f t="shared" si="252"/>
        <v>0</v>
      </c>
      <c r="BV279" s="40"/>
      <c r="BW279" s="39">
        <v>4.5869999999999997</v>
      </c>
      <c r="BX279" s="39">
        <f t="shared" si="211"/>
        <v>0.43053999999999998</v>
      </c>
      <c r="BY279" s="39">
        <f t="shared" si="205"/>
        <v>0.74242533891999996</v>
      </c>
      <c r="BZ279" s="39"/>
      <c r="CA279" s="39">
        <f t="shared" si="206"/>
        <v>0.74242533891999996</v>
      </c>
      <c r="CB279" s="39">
        <f t="shared" si="214"/>
        <v>0.58587999999999996</v>
      </c>
      <c r="CC279" s="39">
        <f t="shared" si="202"/>
        <v>1.9216589861751152</v>
      </c>
      <c r="CD279" s="39">
        <f t="shared" si="246"/>
        <v>4.7880184331797233</v>
      </c>
      <c r="CE279" s="39">
        <f t="shared" si="247"/>
        <v>1.5152073732718896</v>
      </c>
      <c r="CF279" s="39">
        <v>9.2999999999999999E-2</v>
      </c>
      <c r="CG279" s="39">
        <f t="shared" si="238"/>
        <v>8.5485000000000005E-2</v>
      </c>
      <c r="CH279" s="39">
        <f t="shared" si="240"/>
        <v>2.0487937110328001</v>
      </c>
      <c r="CI279" s="39">
        <f t="shared" si="241"/>
        <v>7.6065668202764982</v>
      </c>
      <c r="CJ279" s="39">
        <f t="shared" si="203"/>
        <v>0.23036199095022622</v>
      </c>
      <c r="CK279" s="39">
        <f t="shared" si="236"/>
        <v>4.7880184331797233</v>
      </c>
      <c r="CL279" s="39">
        <f t="shared" si="242"/>
        <v>0</v>
      </c>
      <c r="CM279" s="39">
        <v>3.5</v>
      </c>
      <c r="CN279" s="39">
        <f t="shared" si="245"/>
        <v>6.1808755760368657</v>
      </c>
      <c r="CO279" s="39">
        <f t="shared" si="237"/>
        <v>4.7880184331797233</v>
      </c>
      <c r="CP279" s="39">
        <f t="shared" si="248"/>
        <v>15.793403454096872</v>
      </c>
      <c r="CQ279" s="39">
        <f t="shared" si="249"/>
        <v>5.5631598748088917</v>
      </c>
      <c r="CR279" s="39">
        <v>4.4000000000000004</v>
      </c>
      <c r="CS279" s="39">
        <f t="shared" si="204"/>
        <v>5.5631598748088917</v>
      </c>
      <c r="CT279" s="6"/>
      <c r="CU279" s="39">
        <f t="shared" si="207"/>
        <v>0.91919481452884122</v>
      </c>
    </row>
    <row r="280" spans="1:99">
      <c r="A280" s="59">
        <v>1772</v>
      </c>
      <c r="B280" s="6"/>
      <c r="C280" s="30">
        <v>1444.12</v>
      </c>
      <c r="D280" s="6"/>
      <c r="E280" s="30">
        <v>681.2</v>
      </c>
      <c r="F280" s="30">
        <v>1852.36</v>
      </c>
      <c r="G280" s="30">
        <v>25.745000000000001</v>
      </c>
      <c r="H280" s="30">
        <v>1.948</v>
      </c>
      <c r="I280" s="6"/>
      <c r="J280" s="30">
        <v>74.826999999999998</v>
      </c>
      <c r="K280" s="6"/>
      <c r="L280" s="30">
        <v>60.14</v>
      </c>
      <c r="M280" s="6"/>
      <c r="N280" s="30">
        <v>505.51</v>
      </c>
      <c r="O280" s="30">
        <v>0.81599999999999995</v>
      </c>
      <c r="P280" s="30">
        <v>452.88</v>
      </c>
      <c r="Q280" s="30">
        <v>38.57</v>
      </c>
      <c r="R280" s="30">
        <v>110.16</v>
      </c>
      <c r="S280" s="6"/>
      <c r="T280" s="6"/>
      <c r="U280" s="30">
        <v>27.91</v>
      </c>
      <c r="V280" s="6"/>
      <c r="W280" s="30">
        <v>1.8759999999999999</v>
      </c>
      <c r="X280" s="30">
        <v>73.44</v>
      </c>
      <c r="Y280" s="30">
        <v>61.404000000000003</v>
      </c>
      <c r="Z280" s="6"/>
      <c r="AA280" s="30">
        <v>35.822000000000003</v>
      </c>
      <c r="AB280" s="30">
        <v>85.760999999999996</v>
      </c>
      <c r="AC280" s="6"/>
      <c r="AD280" s="6"/>
      <c r="AE280" s="30">
        <v>32.64</v>
      </c>
      <c r="AF280" s="30">
        <v>71.400000000000006</v>
      </c>
      <c r="AG280" s="30">
        <v>59.405000000000001</v>
      </c>
      <c r="AH280" s="30">
        <v>8.16</v>
      </c>
      <c r="AI280" s="30">
        <v>261.12</v>
      </c>
      <c r="AJ280" s="6"/>
      <c r="AK280" s="6"/>
      <c r="AL280" s="6"/>
      <c r="AM280" s="6"/>
      <c r="AN280" s="6"/>
      <c r="AO280" s="39">
        <f t="shared" si="217"/>
        <v>0</v>
      </c>
      <c r="AP280" s="39">
        <f t="shared" si="250"/>
        <v>0.6174533333333333</v>
      </c>
      <c r="AQ280" s="39">
        <f t="shared" si="210"/>
        <v>0.48137333333333332</v>
      </c>
      <c r="AR280" s="39">
        <f t="shared" si="218"/>
        <v>0.51490000000000002</v>
      </c>
      <c r="AS280" s="39">
        <f t="shared" si="219"/>
        <v>4.4884792626728114</v>
      </c>
      <c r="AT280" s="39">
        <f t="shared" si="220"/>
        <v>0</v>
      </c>
      <c r="AU280" s="39">
        <f t="shared" si="221"/>
        <v>1.7241244239631337</v>
      </c>
      <c r="AV280" s="39">
        <f t="shared" si="222"/>
        <v>0.27212669683257917</v>
      </c>
      <c r="AW280" s="39">
        <f t="shared" si="244"/>
        <v>505.51</v>
      </c>
      <c r="AX280" s="39">
        <f t="shared" si="223"/>
        <v>1.8801843317972349</v>
      </c>
      <c r="AY280" s="39">
        <f t="shared" si="224"/>
        <v>452.88</v>
      </c>
      <c r="AZ280" s="39">
        <f t="shared" si="224"/>
        <v>38.57</v>
      </c>
      <c r="BA280" s="39">
        <f t="shared" si="224"/>
        <v>110.16</v>
      </c>
      <c r="BB280" s="39">
        <f t="shared" si="224"/>
        <v>0</v>
      </c>
      <c r="BC280" s="39">
        <f t="shared" si="225"/>
        <v>0</v>
      </c>
      <c r="BD280" s="39">
        <f t="shared" si="226"/>
        <v>64.308755760368669</v>
      </c>
      <c r="BE280" s="39">
        <f t="shared" si="226"/>
        <v>0</v>
      </c>
      <c r="BF280" s="39">
        <f t="shared" si="226"/>
        <v>4.32258064516129</v>
      </c>
      <c r="BG280" s="39">
        <f t="shared" si="227"/>
        <v>7.0506912442396308</v>
      </c>
      <c r="BH280" s="39">
        <f t="shared" si="251"/>
        <v>0</v>
      </c>
      <c r="BI280" s="39">
        <f t="shared" si="228"/>
        <v>0</v>
      </c>
      <c r="BJ280" s="39">
        <f t="shared" si="229"/>
        <v>2.4276226619680132</v>
      </c>
      <c r="BK280" s="39">
        <f t="shared" si="230"/>
        <v>8.576099999999999E-2</v>
      </c>
      <c r="BL280" s="39">
        <f t="shared" si="231"/>
        <v>0</v>
      </c>
      <c r="BM280" s="39">
        <f t="shared" si="232"/>
        <v>0</v>
      </c>
      <c r="BN280" s="39">
        <f t="shared" si="232"/>
        <v>5.0370370370370371E-2</v>
      </c>
      <c r="BO280" s="39">
        <f t="shared" si="232"/>
        <v>0.11018518518518519</v>
      </c>
      <c r="BP280" s="39">
        <f t="shared" si="232"/>
        <v>9.1674382716049385E-2</v>
      </c>
      <c r="BQ280" s="39">
        <f t="shared" si="233"/>
        <v>18.801843317972352</v>
      </c>
      <c r="BR280" s="39">
        <f t="shared" si="234"/>
        <v>0</v>
      </c>
      <c r="BS280" s="39">
        <f t="shared" si="235"/>
        <v>0</v>
      </c>
      <c r="BT280" s="39">
        <f t="shared" si="252"/>
        <v>0</v>
      </c>
      <c r="BU280" s="39">
        <f t="shared" si="252"/>
        <v>0</v>
      </c>
      <c r="BV280" s="40"/>
      <c r="BW280" s="39">
        <v>4.4880000000000004</v>
      </c>
      <c r="BX280" s="39">
        <f t="shared" si="211"/>
        <v>0.48137333333333332</v>
      </c>
      <c r="BY280" s="39">
        <f t="shared" si="205"/>
        <v>0.8028311685866667</v>
      </c>
      <c r="BZ280" s="39"/>
      <c r="CA280" s="39">
        <f t="shared" si="206"/>
        <v>0.8028311685866667</v>
      </c>
      <c r="CB280" s="39">
        <f t="shared" si="214"/>
        <v>0.51490000000000002</v>
      </c>
      <c r="CC280" s="39">
        <f t="shared" si="202"/>
        <v>1.8801843317972349</v>
      </c>
      <c r="CD280" s="39">
        <f t="shared" si="246"/>
        <v>4.4884792626728114</v>
      </c>
      <c r="CE280" s="39">
        <f t="shared" si="247"/>
        <v>1.7241244239631337</v>
      </c>
      <c r="CF280" s="39">
        <v>9.2999999999999999E-2</v>
      </c>
      <c r="CG280" s="39">
        <f t="shared" si="238"/>
        <v>8.576099999999999E-2</v>
      </c>
      <c r="CH280" s="39">
        <f t="shared" si="240"/>
        <v>2.4276226619680132</v>
      </c>
      <c r="CI280" s="39">
        <f t="shared" si="241"/>
        <v>7.0506912442396308</v>
      </c>
      <c r="CJ280" s="39">
        <f t="shared" si="203"/>
        <v>0.27212669683257917</v>
      </c>
      <c r="CK280" s="39">
        <f t="shared" si="236"/>
        <v>4.4884792626728114</v>
      </c>
      <c r="CL280" s="39">
        <f t="shared" si="242"/>
        <v>0</v>
      </c>
      <c r="CM280" s="39">
        <v>3</v>
      </c>
      <c r="CN280" s="39">
        <v>5.6</v>
      </c>
      <c r="CO280" s="39">
        <f t="shared" si="237"/>
        <v>4.4884792626728114</v>
      </c>
      <c r="CP280" s="39">
        <f t="shared" si="248"/>
        <v>14.307906140135723</v>
      </c>
      <c r="CQ280" s="39">
        <f t="shared" si="249"/>
        <v>5.4430916760720098</v>
      </c>
      <c r="CR280" s="39">
        <v>4.29733125</v>
      </c>
      <c r="CS280" s="39">
        <f t="shared" si="204"/>
        <v>5.4430916760720098</v>
      </c>
      <c r="CT280" s="6"/>
      <c r="CU280" s="39">
        <f t="shared" si="207"/>
        <v>0.93651538038031068</v>
      </c>
    </row>
    <row r="281" spans="1:99">
      <c r="A281" s="59">
        <v>1773</v>
      </c>
      <c r="B281" s="6"/>
      <c r="C281" s="30">
        <v>1120.57</v>
      </c>
      <c r="D281" s="30">
        <v>765.9</v>
      </c>
      <c r="E281" s="30">
        <v>443.19</v>
      </c>
      <c r="F281" s="30">
        <v>1995.07</v>
      </c>
      <c r="G281" s="30">
        <v>23.757000000000001</v>
      </c>
      <c r="H281" s="30">
        <v>1.915</v>
      </c>
      <c r="I281" s="6"/>
      <c r="J281" s="30">
        <v>64.665999999999997</v>
      </c>
      <c r="K281" s="30">
        <v>0.91900000000000004</v>
      </c>
      <c r="L281" s="30">
        <v>53.65</v>
      </c>
      <c r="M281" s="6"/>
      <c r="N281" s="30">
        <v>466.78</v>
      </c>
      <c r="O281" s="30">
        <v>0.83099999999999996</v>
      </c>
      <c r="P281" s="6"/>
      <c r="Q281" s="30">
        <v>35.33</v>
      </c>
      <c r="R281" s="6"/>
      <c r="S281" s="6"/>
      <c r="T281" s="6"/>
      <c r="U281" s="30">
        <v>35.56</v>
      </c>
      <c r="V281" s="6"/>
      <c r="W281" s="30">
        <v>1.966</v>
      </c>
      <c r="X281" s="6"/>
      <c r="Y281" s="30">
        <v>70.048000000000002</v>
      </c>
      <c r="Z281" s="6"/>
      <c r="AA281" s="30">
        <v>30.015000000000001</v>
      </c>
      <c r="AB281" s="30">
        <v>68.227000000000004</v>
      </c>
      <c r="AC281" s="6"/>
      <c r="AD281" s="6"/>
      <c r="AE281" s="30">
        <v>33.948</v>
      </c>
      <c r="AF281" s="30">
        <v>76.176000000000002</v>
      </c>
      <c r="AG281" s="30">
        <v>61.726999999999997</v>
      </c>
      <c r="AH281" s="30">
        <v>8.2799999999999994</v>
      </c>
      <c r="AI281" s="30">
        <v>264.95999999999998</v>
      </c>
      <c r="AJ281" s="6"/>
      <c r="AK281" s="6"/>
      <c r="AL281" s="30">
        <v>1.38</v>
      </c>
      <c r="AM281" s="6"/>
      <c r="AN281" s="6"/>
      <c r="AO281" s="39">
        <f t="shared" si="217"/>
        <v>0.25529999999999997</v>
      </c>
      <c r="AP281" s="39">
        <f t="shared" si="250"/>
        <v>0.6650233333333333</v>
      </c>
      <c r="AQ281" s="39">
        <f t="shared" si="210"/>
        <v>0.37352333333333332</v>
      </c>
      <c r="AR281" s="39">
        <f t="shared" si="218"/>
        <v>0.47514000000000001</v>
      </c>
      <c r="AS281" s="39">
        <f t="shared" si="219"/>
        <v>4.4124423963133639</v>
      </c>
      <c r="AT281" s="39">
        <f t="shared" si="220"/>
        <v>0</v>
      </c>
      <c r="AU281" s="39">
        <f t="shared" si="221"/>
        <v>1.49</v>
      </c>
      <c r="AV281" s="39">
        <f t="shared" si="222"/>
        <v>0.24276018099547511</v>
      </c>
      <c r="AW281" s="39">
        <f t="shared" si="244"/>
        <v>466.78</v>
      </c>
      <c r="AX281" s="39">
        <f t="shared" si="223"/>
        <v>1.9147465437788018</v>
      </c>
      <c r="AY281" s="39">
        <f t="shared" si="224"/>
        <v>0</v>
      </c>
      <c r="AZ281" s="39">
        <f t="shared" si="224"/>
        <v>35.33</v>
      </c>
      <c r="BA281" s="39">
        <f t="shared" si="224"/>
        <v>0</v>
      </c>
      <c r="BB281" s="39">
        <f t="shared" si="224"/>
        <v>0</v>
      </c>
      <c r="BC281" s="39">
        <f t="shared" si="225"/>
        <v>0</v>
      </c>
      <c r="BD281" s="39">
        <f t="shared" si="226"/>
        <v>81.935483870967744</v>
      </c>
      <c r="BE281" s="39">
        <f t="shared" si="226"/>
        <v>0</v>
      </c>
      <c r="BF281" s="39">
        <f t="shared" si="226"/>
        <v>4.5299539170506913</v>
      </c>
      <c r="BG281" s="39">
        <f t="shared" si="227"/>
        <v>0</v>
      </c>
      <c r="BH281" s="39">
        <f t="shared" si="251"/>
        <v>5.0676843317972349</v>
      </c>
      <c r="BI281" s="39">
        <f t="shared" si="228"/>
        <v>0</v>
      </c>
      <c r="BJ281" s="39">
        <f t="shared" si="229"/>
        <v>2.0340878286798589</v>
      </c>
      <c r="BK281" s="39">
        <f t="shared" si="230"/>
        <v>6.822700000000001E-2</v>
      </c>
      <c r="BL281" s="39">
        <f t="shared" si="231"/>
        <v>0</v>
      </c>
      <c r="BM281" s="39">
        <f t="shared" si="232"/>
        <v>0</v>
      </c>
      <c r="BN281" s="39">
        <f t="shared" si="232"/>
        <v>5.2388888888888888E-2</v>
      </c>
      <c r="BO281" s="39">
        <f t="shared" si="232"/>
        <v>0.11755555555555555</v>
      </c>
      <c r="BP281" s="39">
        <f t="shared" si="232"/>
        <v>9.5257716049382712E-2</v>
      </c>
      <c r="BQ281" s="39">
        <f t="shared" si="233"/>
        <v>19.078341013824883</v>
      </c>
      <c r="BR281" s="39">
        <f t="shared" si="234"/>
        <v>0</v>
      </c>
      <c r="BS281" s="39">
        <f t="shared" si="235"/>
        <v>0</v>
      </c>
      <c r="BT281" s="39">
        <f t="shared" si="252"/>
        <v>4.791666666666667</v>
      </c>
      <c r="BU281" s="39">
        <f t="shared" si="252"/>
        <v>0</v>
      </c>
      <c r="BV281" s="40"/>
      <c r="BW281" s="39">
        <v>4.5540000000000003</v>
      </c>
      <c r="BX281" s="39">
        <f t="shared" si="211"/>
        <v>0.37352333333333332</v>
      </c>
      <c r="BY281" s="39">
        <f t="shared" si="205"/>
        <v>0.67052725478666675</v>
      </c>
      <c r="BZ281" s="39"/>
      <c r="CA281" s="39">
        <f t="shared" si="206"/>
        <v>0.67052725478666675</v>
      </c>
      <c r="CB281" s="39">
        <f t="shared" si="214"/>
        <v>0.47514000000000001</v>
      </c>
      <c r="CC281" s="39">
        <f t="shared" si="202"/>
        <v>1.9147465437788018</v>
      </c>
      <c r="CD281" s="39">
        <f t="shared" si="246"/>
        <v>4.4124423963133639</v>
      </c>
      <c r="CE281" s="39">
        <f t="shared" si="247"/>
        <v>1.49</v>
      </c>
      <c r="CF281" s="39">
        <v>9.2999999999999999E-2</v>
      </c>
      <c r="CG281" s="39">
        <f t="shared" si="238"/>
        <v>6.822700000000001E-2</v>
      </c>
      <c r="CH281" s="39">
        <f t="shared" si="240"/>
        <v>2.0340878286798589</v>
      </c>
      <c r="CI281" s="39">
        <f t="shared" si="241"/>
        <v>0</v>
      </c>
      <c r="CJ281" s="39">
        <f t="shared" si="203"/>
        <v>0.24276018099547511</v>
      </c>
      <c r="CK281" s="39">
        <f t="shared" si="236"/>
        <v>4.4124423963133639</v>
      </c>
      <c r="CL281" s="39">
        <f t="shared" si="242"/>
        <v>0</v>
      </c>
      <c r="CM281" s="39">
        <f>BT281</f>
        <v>4.791666666666667</v>
      </c>
      <c r="CN281" s="39">
        <f t="shared" ref="CN281:CN295" si="253">BH281</f>
        <v>5.0676843317972349</v>
      </c>
      <c r="CO281" s="39">
        <f t="shared" si="237"/>
        <v>4.4124423963133639</v>
      </c>
      <c r="CP281" s="39">
        <f t="shared" si="248"/>
        <v>15.264972802954885</v>
      </c>
      <c r="CQ281" s="39">
        <f t="shared" si="249"/>
        <v>5.6612155704440124</v>
      </c>
      <c r="CR281" s="39">
        <v>3.6</v>
      </c>
      <c r="CS281" s="39">
        <f t="shared" si="204"/>
        <v>5.6612155704440124</v>
      </c>
      <c r="CT281" s="6"/>
      <c r="CU281" s="39">
        <f t="shared" si="207"/>
        <v>0.87882366182512472</v>
      </c>
    </row>
    <row r="282" spans="1:99">
      <c r="A282" s="59">
        <v>1774</v>
      </c>
      <c r="B282" s="6"/>
      <c r="C282" s="30">
        <v>976.91</v>
      </c>
      <c r="D282" s="30">
        <v>681.96</v>
      </c>
      <c r="E282" s="30">
        <v>470.67</v>
      </c>
      <c r="F282" s="30">
        <v>1885.05</v>
      </c>
      <c r="G282" s="30">
        <v>18.512</v>
      </c>
      <c r="H282" s="30">
        <v>2.2429999999999999</v>
      </c>
      <c r="I282" s="6"/>
      <c r="J282" s="30">
        <v>65.510000000000005</v>
      </c>
      <c r="K282" s="30">
        <v>0.74080000000000001</v>
      </c>
      <c r="L282" s="30">
        <v>49.41</v>
      </c>
      <c r="M282" s="6"/>
      <c r="N282" s="30">
        <v>422.55</v>
      </c>
      <c r="O282" s="30">
        <v>0.83399999999999996</v>
      </c>
      <c r="P282" s="6"/>
      <c r="Q282" s="30">
        <v>23.6</v>
      </c>
      <c r="R282" s="6"/>
      <c r="S282" s="6"/>
      <c r="T282" s="6"/>
      <c r="U282" s="30">
        <v>31.48</v>
      </c>
      <c r="V282" s="6"/>
      <c r="W282" s="30">
        <v>1.972</v>
      </c>
      <c r="X282" s="6"/>
      <c r="Y282" s="30">
        <v>66.385999999999996</v>
      </c>
      <c r="Z282" s="6"/>
      <c r="AA282" s="30">
        <v>35.445</v>
      </c>
      <c r="AB282" s="30">
        <v>62.55</v>
      </c>
      <c r="AC282" s="6"/>
      <c r="AD282" s="6"/>
      <c r="AE282" s="30">
        <v>33.36</v>
      </c>
      <c r="AF282" s="30">
        <v>73.641999999999996</v>
      </c>
      <c r="AG282" s="30">
        <v>57.337000000000003</v>
      </c>
      <c r="AH282" s="30">
        <v>8.4789999999999992</v>
      </c>
      <c r="AI282" s="30">
        <v>266.88</v>
      </c>
      <c r="AJ282" s="6"/>
      <c r="AK282" s="6"/>
      <c r="AL282" s="6"/>
      <c r="AM282" s="6"/>
      <c r="AN282" s="6"/>
      <c r="AO282" s="39">
        <f t="shared" si="217"/>
        <v>0.22732000000000002</v>
      </c>
      <c r="AP282" s="39">
        <f t="shared" si="250"/>
        <v>0.62834999999999996</v>
      </c>
      <c r="AQ282" s="39">
        <f t="shared" si="210"/>
        <v>0.32563666666666663</v>
      </c>
      <c r="AR282" s="39">
        <f t="shared" si="218"/>
        <v>0.37024000000000001</v>
      </c>
      <c r="AS282" s="39">
        <f t="shared" si="219"/>
        <v>5.1682027649769582</v>
      </c>
      <c r="AT282" s="39">
        <f t="shared" si="220"/>
        <v>0</v>
      </c>
      <c r="AU282" s="39">
        <f t="shared" si="221"/>
        <v>1.5094470046082951</v>
      </c>
      <c r="AV282" s="39">
        <f t="shared" si="222"/>
        <v>0.22357466063348413</v>
      </c>
      <c r="AW282" s="39">
        <f t="shared" si="244"/>
        <v>422.55</v>
      </c>
      <c r="AX282" s="39">
        <f t="shared" si="223"/>
        <v>1.9216589861751152</v>
      </c>
      <c r="AY282" s="39">
        <f t="shared" si="224"/>
        <v>0</v>
      </c>
      <c r="AZ282" s="39">
        <f t="shared" si="224"/>
        <v>23.6</v>
      </c>
      <c r="BA282" s="39">
        <f t="shared" si="224"/>
        <v>0</v>
      </c>
      <c r="BB282" s="39">
        <f t="shared" si="224"/>
        <v>0</v>
      </c>
      <c r="BC282" s="39">
        <f t="shared" si="225"/>
        <v>0</v>
      </c>
      <c r="BD282" s="39">
        <f t="shared" si="226"/>
        <v>72.534562211981566</v>
      </c>
      <c r="BE282" s="39">
        <f t="shared" si="226"/>
        <v>0</v>
      </c>
      <c r="BF282" s="39">
        <f t="shared" si="226"/>
        <v>4.5437788018433176</v>
      </c>
      <c r="BG282" s="39">
        <f t="shared" si="227"/>
        <v>0</v>
      </c>
      <c r="BH282" s="39">
        <f t="shared" si="251"/>
        <v>5.3759600614439327</v>
      </c>
      <c r="BI282" s="39">
        <f t="shared" si="228"/>
        <v>0</v>
      </c>
      <c r="BJ282" s="39">
        <f t="shared" si="229"/>
        <v>2.4020737327188941</v>
      </c>
      <c r="BK282" s="39">
        <f t="shared" si="230"/>
        <v>6.2549999999999994E-2</v>
      </c>
      <c r="BL282" s="39">
        <f t="shared" si="231"/>
        <v>0</v>
      </c>
      <c r="BM282" s="39">
        <f t="shared" si="232"/>
        <v>0</v>
      </c>
      <c r="BN282" s="39">
        <f t="shared" si="232"/>
        <v>5.1481481481481482E-2</v>
      </c>
      <c r="BO282" s="39">
        <f t="shared" si="232"/>
        <v>0.11364506172839506</v>
      </c>
      <c r="BP282" s="39">
        <f t="shared" si="232"/>
        <v>8.8483024691358034E-2</v>
      </c>
      <c r="BQ282" s="39">
        <f t="shared" si="233"/>
        <v>19.536866359447004</v>
      </c>
      <c r="BR282" s="39">
        <f t="shared" si="234"/>
        <v>0</v>
      </c>
      <c r="BS282" s="39">
        <f t="shared" si="235"/>
        <v>0</v>
      </c>
      <c r="BT282" s="39">
        <f t="shared" si="252"/>
        <v>0</v>
      </c>
      <c r="BU282" s="39">
        <f t="shared" si="252"/>
        <v>0</v>
      </c>
      <c r="BV282" s="40"/>
      <c r="BW282" s="39">
        <v>4.5869999999999997</v>
      </c>
      <c r="BX282" s="39">
        <f t="shared" si="211"/>
        <v>0.32563666666666663</v>
      </c>
      <c r="BY282" s="39">
        <f t="shared" si="205"/>
        <v>0.61188908589333324</v>
      </c>
      <c r="BZ282" s="39"/>
      <c r="CA282" s="39">
        <f t="shared" si="206"/>
        <v>0.61188908589333324</v>
      </c>
      <c r="CB282" s="39">
        <f t="shared" si="214"/>
        <v>0.37024000000000001</v>
      </c>
      <c r="CC282" s="39">
        <f t="shared" si="202"/>
        <v>1.9216589861751152</v>
      </c>
      <c r="CD282" s="39">
        <f t="shared" si="246"/>
        <v>5.1682027649769582</v>
      </c>
      <c r="CE282" s="39">
        <f t="shared" si="247"/>
        <v>1.5094470046082951</v>
      </c>
      <c r="CF282" s="39">
        <v>9.2999999999999999E-2</v>
      </c>
      <c r="CG282" s="39">
        <f t="shared" si="238"/>
        <v>6.2549999999999994E-2</v>
      </c>
      <c r="CH282" s="39">
        <f t="shared" si="240"/>
        <v>2.4020737327188941</v>
      </c>
      <c r="CI282" s="39">
        <f t="shared" si="241"/>
        <v>0</v>
      </c>
      <c r="CJ282" s="39">
        <f t="shared" si="203"/>
        <v>0.22357466063348413</v>
      </c>
      <c r="CK282" s="39">
        <f t="shared" si="236"/>
        <v>5.1682027649769582</v>
      </c>
      <c r="CL282" s="39">
        <f t="shared" si="242"/>
        <v>0</v>
      </c>
      <c r="CM282" s="39">
        <v>3.5</v>
      </c>
      <c r="CN282" s="39">
        <f t="shared" si="253"/>
        <v>5.3759600614439327</v>
      </c>
      <c r="CO282" s="39">
        <f t="shared" si="237"/>
        <v>5.1682027649769582</v>
      </c>
      <c r="CP282" s="39">
        <f t="shared" si="248"/>
        <v>14.757182408569676</v>
      </c>
      <c r="CQ282" s="39">
        <f t="shared" si="249"/>
        <v>5.5631598748088917</v>
      </c>
      <c r="CR282" s="39">
        <v>3.0940784999999997</v>
      </c>
      <c r="CS282" s="39">
        <f t="shared" si="204"/>
        <v>5.5631598748088917</v>
      </c>
      <c r="CT282" s="6"/>
      <c r="CU282" s="39">
        <f t="shared" si="207"/>
        <v>0.83634329107793293</v>
      </c>
    </row>
    <row r="283" spans="1:99">
      <c r="A283" s="59">
        <v>1775</v>
      </c>
      <c r="B283" s="6"/>
      <c r="C283" s="30">
        <v>1175.72</v>
      </c>
      <c r="D283" s="30">
        <v>765.9</v>
      </c>
      <c r="E283" s="30">
        <v>495.81</v>
      </c>
      <c r="F283" s="30">
        <v>1940.58</v>
      </c>
      <c r="G283" s="30">
        <v>17.974</v>
      </c>
      <c r="H283" s="30">
        <v>2.23</v>
      </c>
      <c r="I283" s="6"/>
      <c r="J283" s="30">
        <v>57.213999999999999</v>
      </c>
      <c r="K283" s="6"/>
      <c r="L283" s="30">
        <v>49.89</v>
      </c>
      <c r="M283" s="30">
        <v>269.10000000000002</v>
      </c>
      <c r="N283" s="30">
        <v>414.41</v>
      </c>
      <c r="O283" s="30">
        <v>0.89100000000000001</v>
      </c>
      <c r="P283" s="30">
        <v>397.44</v>
      </c>
      <c r="Q283" s="30">
        <v>20.85</v>
      </c>
      <c r="R283" s="30">
        <v>137.99</v>
      </c>
      <c r="S283" s="6"/>
      <c r="T283" s="6"/>
      <c r="U283" s="30">
        <v>32.46</v>
      </c>
      <c r="V283" s="6"/>
      <c r="W283" s="30">
        <v>2.6219999999999999</v>
      </c>
      <c r="X283" s="30">
        <v>70.38</v>
      </c>
      <c r="Y283" s="30">
        <v>67.605999999999995</v>
      </c>
      <c r="Z283" s="6"/>
      <c r="AA283" s="30">
        <v>30.428999999999998</v>
      </c>
      <c r="AB283" s="30">
        <v>65.536000000000001</v>
      </c>
      <c r="AC283" s="6"/>
      <c r="AD283" s="6"/>
      <c r="AE283" s="6"/>
      <c r="AF283" s="30">
        <v>72.45</v>
      </c>
      <c r="AG283" s="30">
        <v>52.578000000000003</v>
      </c>
      <c r="AH283" s="30">
        <v>8.86</v>
      </c>
      <c r="AI283" s="30">
        <v>270.47000000000003</v>
      </c>
      <c r="AJ283" s="6"/>
      <c r="AK283" s="30">
        <v>2070</v>
      </c>
      <c r="AL283" s="6"/>
      <c r="AM283" s="30">
        <v>7.8659999999999997</v>
      </c>
      <c r="AN283" s="30"/>
      <c r="AO283" s="39">
        <f t="shared" si="217"/>
        <v>0.25529999999999997</v>
      </c>
      <c r="AP283" s="39">
        <f t="shared" si="250"/>
        <v>0.64685999999999999</v>
      </c>
      <c r="AQ283" s="39">
        <f t="shared" si="210"/>
        <v>0.39190666666666668</v>
      </c>
      <c r="AR283" s="39">
        <f t="shared" si="218"/>
        <v>0.35948000000000002</v>
      </c>
      <c r="AS283" s="39">
        <f t="shared" si="219"/>
        <v>5.1382488479262669</v>
      </c>
      <c r="AT283" s="39">
        <f t="shared" si="220"/>
        <v>0</v>
      </c>
      <c r="AU283" s="39">
        <f t="shared" si="221"/>
        <v>1.318294930875576</v>
      </c>
      <c r="AV283" s="39">
        <f t="shared" si="222"/>
        <v>0.22574660633484164</v>
      </c>
      <c r="AW283" s="39">
        <f t="shared" si="244"/>
        <v>414.41</v>
      </c>
      <c r="AX283" s="39">
        <f t="shared" si="223"/>
        <v>2.052995391705069</v>
      </c>
      <c r="AY283" s="39">
        <f t="shared" si="224"/>
        <v>397.44</v>
      </c>
      <c r="AZ283" s="39">
        <f t="shared" si="224"/>
        <v>20.85</v>
      </c>
      <c r="BA283" s="39">
        <f t="shared" si="224"/>
        <v>137.99</v>
      </c>
      <c r="BB283" s="39">
        <f t="shared" si="224"/>
        <v>0</v>
      </c>
      <c r="BC283" s="39">
        <f t="shared" si="225"/>
        <v>0</v>
      </c>
      <c r="BD283" s="39">
        <f t="shared" si="226"/>
        <v>74.792626728110605</v>
      </c>
      <c r="BE283" s="39">
        <f t="shared" si="226"/>
        <v>0</v>
      </c>
      <c r="BF283" s="39">
        <f t="shared" si="226"/>
        <v>6.0414746543778799</v>
      </c>
      <c r="BG283" s="39">
        <f t="shared" si="227"/>
        <v>6.7569124423963123</v>
      </c>
      <c r="BH283" s="39">
        <f t="shared" si="251"/>
        <v>5.1195276497695854</v>
      </c>
      <c r="BI283" s="39">
        <f t="shared" si="228"/>
        <v>0</v>
      </c>
      <c r="BJ283" s="39">
        <f t="shared" si="229"/>
        <v>2.062144212523719</v>
      </c>
      <c r="BK283" s="39">
        <f t="shared" si="230"/>
        <v>6.5535999999999997E-2</v>
      </c>
      <c r="BL283" s="39">
        <f t="shared" si="231"/>
        <v>0</v>
      </c>
      <c r="BM283" s="39">
        <f t="shared" si="232"/>
        <v>0</v>
      </c>
      <c r="BN283" s="39">
        <f t="shared" si="232"/>
        <v>0</v>
      </c>
      <c r="BO283" s="39">
        <f t="shared" si="232"/>
        <v>0.11180555555555556</v>
      </c>
      <c r="BP283" s="39">
        <f t="shared" si="232"/>
        <v>8.1138888888888899E-2</v>
      </c>
      <c r="BQ283" s="39">
        <f t="shared" si="233"/>
        <v>20.414746543778801</v>
      </c>
      <c r="BR283" s="39">
        <f t="shared" si="234"/>
        <v>0</v>
      </c>
      <c r="BS283" s="39">
        <f t="shared" si="235"/>
        <v>14.904953917050692</v>
      </c>
      <c r="BT283" s="39">
        <f t="shared" si="252"/>
        <v>0</v>
      </c>
      <c r="BU283" s="39">
        <f t="shared" si="252"/>
        <v>27.3125</v>
      </c>
      <c r="BV283" s="40"/>
      <c r="BW283" s="39">
        <v>4.7</v>
      </c>
      <c r="BX283" s="39">
        <f t="shared" si="211"/>
        <v>0.39190666666666668</v>
      </c>
      <c r="BY283" s="39">
        <f t="shared" si="205"/>
        <v>0.6976033768533334</v>
      </c>
      <c r="BZ283" s="39"/>
      <c r="CA283" s="39">
        <f t="shared" si="206"/>
        <v>0.6976033768533334</v>
      </c>
      <c r="CB283" s="39">
        <f t="shared" si="214"/>
        <v>0.35948000000000002</v>
      </c>
      <c r="CC283" s="39">
        <f t="shared" si="202"/>
        <v>2.052995391705069</v>
      </c>
      <c r="CD283" s="39">
        <f t="shared" si="246"/>
        <v>5.1382488479262669</v>
      </c>
      <c r="CE283" s="39">
        <f t="shared" si="247"/>
        <v>1.318294930875576</v>
      </c>
      <c r="CF283" s="39">
        <v>9.2999999999999999E-2</v>
      </c>
      <c r="CG283" s="39">
        <f t="shared" si="238"/>
        <v>6.5535999999999997E-2</v>
      </c>
      <c r="CH283" s="39">
        <f t="shared" si="240"/>
        <v>2.062144212523719</v>
      </c>
      <c r="CI283" s="39">
        <f t="shared" si="241"/>
        <v>6.7569124423963123</v>
      </c>
      <c r="CJ283" s="39">
        <f t="shared" si="203"/>
        <v>0.22574660633484164</v>
      </c>
      <c r="CK283" s="39">
        <f t="shared" si="236"/>
        <v>5.1382488479262669</v>
      </c>
      <c r="CL283" s="39">
        <f t="shared" si="242"/>
        <v>27.3125</v>
      </c>
      <c r="CM283" s="39">
        <v>3.5</v>
      </c>
      <c r="CN283" s="39">
        <f t="shared" si="253"/>
        <v>5.1195276497695854</v>
      </c>
      <c r="CO283" s="39">
        <f t="shared" si="237"/>
        <v>5.1382488479262669</v>
      </c>
      <c r="CP283" s="39">
        <f t="shared" si="248"/>
        <v>14.518316524549482</v>
      </c>
      <c r="CQ283" s="39">
        <v>6.1</v>
      </c>
      <c r="CR283" s="39">
        <v>2.9</v>
      </c>
      <c r="CS283" s="39">
        <f t="shared" si="204"/>
        <v>6.1</v>
      </c>
      <c r="CT283" s="6"/>
      <c r="CU283" s="39">
        <f t="shared" si="207"/>
        <v>0.88349332179871065</v>
      </c>
    </row>
    <row r="284" spans="1:99">
      <c r="A284" s="59">
        <v>1776</v>
      </c>
      <c r="B284" s="6"/>
      <c r="C284" s="30">
        <v>1009.62</v>
      </c>
      <c r="D284" s="30">
        <v>796.95</v>
      </c>
      <c r="E284" s="30">
        <v>467.99</v>
      </c>
      <c r="F284" s="30">
        <v>1591.91</v>
      </c>
      <c r="G284" s="30">
        <v>19.527000000000001</v>
      </c>
      <c r="H284" s="30">
        <v>1.958</v>
      </c>
      <c r="I284" s="6"/>
      <c r="J284" s="30">
        <v>64.17</v>
      </c>
      <c r="K284" s="30">
        <v>0.73550000000000004</v>
      </c>
      <c r="L284" s="30">
        <v>49.68</v>
      </c>
      <c r="M284" s="30">
        <v>293.94</v>
      </c>
      <c r="N284" s="30">
        <v>322.55</v>
      </c>
      <c r="O284" s="30">
        <v>0.89400000000000002</v>
      </c>
      <c r="P284" s="6"/>
      <c r="Q284" s="30">
        <v>51.05</v>
      </c>
      <c r="R284" s="30">
        <v>78.66</v>
      </c>
      <c r="S284" s="6"/>
      <c r="T284" s="6"/>
      <c r="U284" s="30">
        <v>29.68</v>
      </c>
      <c r="V284" s="6"/>
      <c r="W284" s="6"/>
      <c r="X284" s="30">
        <v>74.52</v>
      </c>
      <c r="Y284" s="30">
        <v>72.45</v>
      </c>
      <c r="Z284" s="6"/>
      <c r="AA284" s="30">
        <v>43.47</v>
      </c>
      <c r="AB284" s="30">
        <v>65.536000000000001</v>
      </c>
      <c r="AC284" s="6"/>
      <c r="AD284" s="6"/>
      <c r="AE284" s="30">
        <v>38.75</v>
      </c>
      <c r="AF284" s="30">
        <v>81.971999999999994</v>
      </c>
      <c r="AG284" s="30">
        <v>56.924999999999997</v>
      </c>
      <c r="AH284" s="30">
        <v>8.5559999999999992</v>
      </c>
      <c r="AI284" s="30">
        <v>286.24</v>
      </c>
      <c r="AJ284" s="6"/>
      <c r="AK284" s="30">
        <v>2152.8000000000002</v>
      </c>
      <c r="AL284" s="6"/>
      <c r="AM284" s="30">
        <v>7.8659999999999997</v>
      </c>
      <c r="AN284" s="30"/>
      <c r="AO284" s="39">
        <f t="shared" si="217"/>
        <v>0.26565</v>
      </c>
      <c r="AP284" s="39">
        <f t="shared" si="250"/>
        <v>0.53063666666666665</v>
      </c>
      <c r="AQ284" s="39">
        <f t="shared" si="210"/>
        <v>0.33654000000000001</v>
      </c>
      <c r="AR284" s="39">
        <f t="shared" si="218"/>
        <v>0.39054</v>
      </c>
      <c r="AS284" s="39">
        <f t="shared" si="219"/>
        <v>4.5115207373271886</v>
      </c>
      <c r="AT284" s="39">
        <f t="shared" si="220"/>
        <v>0</v>
      </c>
      <c r="AU284" s="39">
        <f t="shared" si="221"/>
        <v>1.4785714285714286</v>
      </c>
      <c r="AV284" s="39">
        <f t="shared" si="222"/>
        <v>0.22479638009049774</v>
      </c>
      <c r="AW284" s="39">
        <f t="shared" si="244"/>
        <v>322.55</v>
      </c>
      <c r="AX284" s="39">
        <f t="shared" si="223"/>
        <v>2.0599078341013826</v>
      </c>
      <c r="AY284" s="39">
        <f t="shared" si="224"/>
        <v>0</v>
      </c>
      <c r="AZ284" s="39">
        <f t="shared" si="224"/>
        <v>51.05</v>
      </c>
      <c r="BA284" s="39">
        <f t="shared" si="224"/>
        <v>78.66</v>
      </c>
      <c r="BB284" s="39">
        <f t="shared" si="224"/>
        <v>0</v>
      </c>
      <c r="BC284" s="39">
        <f t="shared" si="225"/>
        <v>0</v>
      </c>
      <c r="BD284" s="39">
        <f t="shared" si="226"/>
        <v>68.387096774193552</v>
      </c>
      <c r="BE284" s="39">
        <f t="shared" si="226"/>
        <v>0</v>
      </c>
      <c r="BF284" s="39">
        <f t="shared" si="226"/>
        <v>0</v>
      </c>
      <c r="BG284" s="39">
        <f t="shared" si="227"/>
        <v>7.154377880184331</v>
      </c>
      <c r="BH284" s="39">
        <f t="shared" si="251"/>
        <v>5.4742703533026118</v>
      </c>
      <c r="BI284" s="39">
        <f t="shared" si="228"/>
        <v>0</v>
      </c>
      <c r="BJ284" s="39">
        <f t="shared" si="229"/>
        <v>2.945920303605313</v>
      </c>
      <c r="BK284" s="39">
        <f t="shared" si="230"/>
        <v>6.5535999999999997E-2</v>
      </c>
      <c r="BL284" s="39">
        <f t="shared" si="231"/>
        <v>0</v>
      </c>
      <c r="BM284" s="39">
        <f t="shared" si="232"/>
        <v>0</v>
      </c>
      <c r="BN284" s="39">
        <f t="shared" si="232"/>
        <v>5.9799382716049385E-2</v>
      </c>
      <c r="BO284" s="39">
        <f t="shared" si="232"/>
        <v>0.1265</v>
      </c>
      <c r="BP284" s="39">
        <f t="shared" si="232"/>
        <v>8.7847222222222215E-2</v>
      </c>
      <c r="BQ284" s="39">
        <f t="shared" si="233"/>
        <v>19.714285714285712</v>
      </c>
      <c r="BR284" s="39">
        <f t="shared" si="234"/>
        <v>0</v>
      </c>
      <c r="BS284" s="39">
        <f t="shared" si="235"/>
        <v>15.501152073732721</v>
      </c>
      <c r="BT284" s="39">
        <f t="shared" si="252"/>
        <v>0</v>
      </c>
      <c r="BU284" s="39">
        <f t="shared" si="252"/>
        <v>27.3125</v>
      </c>
      <c r="BV284" s="40"/>
      <c r="BW284" s="39">
        <v>4.5540000000000003</v>
      </c>
      <c r="BX284" s="39">
        <f t="shared" si="211"/>
        <v>0.33654000000000001</v>
      </c>
      <c r="BY284" s="39">
        <f t="shared" si="205"/>
        <v>0.62450711792000013</v>
      </c>
      <c r="BZ284" s="39"/>
      <c r="CA284" s="39">
        <f t="shared" si="206"/>
        <v>0.62450711792000013</v>
      </c>
      <c r="CB284" s="39">
        <f t="shared" si="214"/>
        <v>0.39054</v>
      </c>
      <c r="CC284" s="39">
        <f t="shared" ref="CC284:CC300" si="254">AX284</f>
        <v>2.0599078341013826</v>
      </c>
      <c r="CD284" s="39">
        <f t="shared" si="246"/>
        <v>4.5115207373271886</v>
      </c>
      <c r="CE284" s="39">
        <f t="shared" si="247"/>
        <v>1.4785714285714286</v>
      </c>
      <c r="CF284" s="39">
        <v>9.2999999999999999E-2</v>
      </c>
      <c r="CG284" s="39">
        <f t="shared" si="238"/>
        <v>6.5535999999999997E-2</v>
      </c>
      <c r="CH284" s="39">
        <f t="shared" si="240"/>
        <v>2.945920303605313</v>
      </c>
      <c r="CI284" s="39">
        <f t="shared" si="241"/>
        <v>7.154377880184331</v>
      </c>
      <c r="CJ284" s="39">
        <f t="shared" si="203"/>
        <v>0.22479638009049774</v>
      </c>
      <c r="CK284" s="39">
        <f t="shared" si="236"/>
        <v>4.5115207373271886</v>
      </c>
      <c r="CL284" s="39">
        <f t="shared" si="242"/>
        <v>27.3125</v>
      </c>
      <c r="CM284" s="39">
        <v>4</v>
      </c>
      <c r="CN284" s="39">
        <f t="shared" si="253"/>
        <v>5.4742703533026118</v>
      </c>
      <c r="CO284" s="39">
        <f t="shared" si="237"/>
        <v>4.5115207373271886</v>
      </c>
      <c r="CP284" s="39">
        <f t="shared" si="248"/>
        <v>16.426438124918842</v>
      </c>
      <c r="CQ284" s="39">
        <f t="shared" ref="CQ284:CQ323" si="255">1000*BN284/9.254</f>
        <v>6.4620037514641657</v>
      </c>
      <c r="CR284" s="39">
        <v>2.8321459285714288</v>
      </c>
      <c r="CS284" s="39">
        <f t="shared" si="204"/>
        <v>6.4620037514641657</v>
      </c>
      <c r="CT284" s="6"/>
      <c r="CU284" s="39">
        <f t="shared" si="207"/>
        <v>0.85424810706138254</v>
      </c>
    </row>
    <row r="285" spans="1:99">
      <c r="A285" s="59">
        <v>1777</v>
      </c>
      <c r="B285" s="6"/>
      <c r="C285" s="30">
        <v>787.46</v>
      </c>
      <c r="D285" s="30">
        <v>685.84</v>
      </c>
      <c r="E285" s="30">
        <v>473.71</v>
      </c>
      <c r="F285" s="30">
        <v>1320.47</v>
      </c>
      <c r="G285" s="30">
        <v>17.335000000000001</v>
      </c>
      <c r="H285" s="30">
        <v>2.1970000000000001</v>
      </c>
      <c r="I285" s="6"/>
      <c r="J285" s="30">
        <v>62.341000000000001</v>
      </c>
      <c r="K285" s="30">
        <v>0.74080000000000001</v>
      </c>
      <c r="L285" s="30">
        <v>48.45</v>
      </c>
      <c r="M285" s="30">
        <v>271.05</v>
      </c>
      <c r="N285" s="30">
        <v>400.32</v>
      </c>
      <c r="O285" s="30">
        <v>0.85799999999999998</v>
      </c>
      <c r="P285" s="6"/>
      <c r="Q285" s="30">
        <v>38.630000000000003</v>
      </c>
      <c r="R285" s="30">
        <v>83.4</v>
      </c>
      <c r="S285" s="6"/>
      <c r="T285" s="6"/>
      <c r="U285" s="30">
        <v>31.07</v>
      </c>
      <c r="V285" s="6"/>
      <c r="W285" s="30">
        <v>2.085</v>
      </c>
      <c r="X285" s="30">
        <v>79.23</v>
      </c>
      <c r="Y285" s="30">
        <v>68.805000000000007</v>
      </c>
      <c r="Z285" s="6"/>
      <c r="AA285" s="30">
        <v>51.290999999999997</v>
      </c>
      <c r="AB285" s="30">
        <v>62.55</v>
      </c>
      <c r="AC285" s="6"/>
      <c r="AD285" s="6"/>
      <c r="AE285" s="30">
        <v>33.36</v>
      </c>
      <c r="AF285" s="30">
        <v>83.4</v>
      </c>
      <c r="AG285" s="30">
        <v>63.509</v>
      </c>
      <c r="AH285" s="30">
        <v>9.1739999999999995</v>
      </c>
      <c r="AI285" s="30">
        <v>316.92</v>
      </c>
      <c r="AJ285" s="6"/>
      <c r="AK285" s="30">
        <v>2210.1</v>
      </c>
      <c r="AL285" s="6"/>
      <c r="AM285" s="30">
        <v>7.923</v>
      </c>
      <c r="AN285" s="30"/>
      <c r="AO285" s="39">
        <f t="shared" si="217"/>
        <v>0.22861333333333334</v>
      </c>
      <c r="AP285" s="39">
        <f t="shared" si="250"/>
        <v>0.4401566666666667</v>
      </c>
      <c r="AQ285" s="39">
        <f t="shared" si="210"/>
        <v>0.2624866666666667</v>
      </c>
      <c r="AR285" s="39">
        <f t="shared" si="218"/>
        <v>0.34670000000000001</v>
      </c>
      <c r="AS285" s="39">
        <f t="shared" si="219"/>
        <v>5.0622119815668203</v>
      </c>
      <c r="AT285" s="39">
        <f t="shared" si="220"/>
        <v>0</v>
      </c>
      <c r="AU285" s="39">
        <f t="shared" si="221"/>
        <v>1.4364285714285716</v>
      </c>
      <c r="AV285" s="39">
        <f t="shared" si="222"/>
        <v>0.21923076923076926</v>
      </c>
      <c r="AW285" s="39">
        <f t="shared" si="244"/>
        <v>400.32</v>
      </c>
      <c r="AX285" s="39">
        <f t="shared" si="223"/>
        <v>1.9769585253456221</v>
      </c>
      <c r="AY285" s="39">
        <f t="shared" si="224"/>
        <v>0</v>
      </c>
      <c r="AZ285" s="39">
        <f t="shared" si="224"/>
        <v>38.630000000000003</v>
      </c>
      <c r="BA285" s="39">
        <f t="shared" si="224"/>
        <v>83.4</v>
      </c>
      <c r="BB285" s="39">
        <f t="shared" si="224"/>
        <v>0</v>
      </c>
      <c r="BC285" s="39">
        <f t="shared" si="225"/>
        <v>0</v>
      </c>
      <c r="BD285" s="39">
        <f t="shared" si="226"/>
        <v>71.589861751152071</v>
      </c>
      <c r="BE285" s="39">
        <f t="shared" si="226"/>
        <v>0</v>
      </c>
      <c r="BF285" s="39">
        <f t="shared" si="226"/>
        <v>4.8041474654377883</v>
      </c>
      <c r="BG285" s="39">
        <f t="shared" si="227"/>
        <v>7.6065668202764982</v>
      </c>
      <c r="BH285" s="39">
        <f t="shared" si="251"/>
        <v>4.979838709677419</v>
      </c>
      <c r="BI285" s="39">
        <f t="shared" si="228"/>
        <v>0</v>
      </c>
      <c r="BJ285" s="39">
        <f t="shared" si="229"/>
        <v>3.4759419896991051</v>
      </c>
      <c r="BK285" s="39">
        <f t="shared" si="230"/>
        <v>6.2549999999999994E-2</v>
      </c>
      <c r="BL285" s="39">
        <f t="shared" si="231"/>
        <v>0</v>
      </c>
      <c r="BM285" s="39">
        <f t="shared" si="232"/>
        <v>0</v>
      </c>
      <c r="BN285" s="39">
        <f t="shared" si="232"/>
        <v>5.1481481481481482E-2</v>
      </c>
      <c r="BO285" s="39">
        <f t="shared" si="232"/>
        <v>0.12870370370370371</v>
      </c>
      <c r="BP285" s="39">
        <f t="shared" si="232"/>
        <v>9.8007716049382715E-2</v>
      </c>
      <c r="BQ285" s="39">
        <f t="shared" si="233"/>
        <v>21.138248847926267</v>
      </c>
      <c r="BR285" s="39">
        <f t="shared" si="234"/>
        <v>0</v>
      </c>
      <c r="BS285" s="39">
        <f t="shared" si="235"/>
        <v>15.913738479262673</v>
      </c>
      <c r="BT285" s="39">
        <f t="shared" si="252"/>
        <v>0</v>
      </c>
      <c r="BU285" s="39">
        <f t="shared" si="252"/>
        <v>27.510416666666668</v>
      </c>
      <c r="BV285" s="40"/>
      <c r="BW285" s="39">
        <v>4.5869999999999997</v>
      </c>
      <c r="BX285" s="39">
        <f t="shared" si="211"/>
        <v>0.2624866666666667</v>
      </c>
      <c r="BY285" s="39">
        <f t="shared" si="205"/>
        <v>0.53330850969333343</v>
      </c>
      <c r="BZ285" s="39"/>
      <c r="CA285" s="39">
        <f t="shared" si="206"/>
        <v>0.53330850969333343</v>
      </c>
      <c r="CB285" s="39">
        <f t="shared" si="214"/>
        <v>0.34670000000000001</v>
      </c>
      <c r="CC285" s="39">
        <f t="shared" si="254"/>
        <v>1.9769585253456221</v>
      </c>
      <c r="CD285" s="39">
        <f t="shared" si="246"/>
        <v>5.0622119815668203</v>
      </c>
      <c r="CE285" s="39">
        <f t="shared" si="247"/>
        <v>1.4364285714285716</v>
      </c>
      <c r="CF285" s="39">
        <v>9.2999999999999999E-2</v>
      </c>
      <c r="CG285" s="39">
        <f t="shared" si="238"/>
        <v>6.2549999999999994E-2</v>
      </c>
      <c r="CH285" s="39">
        <f t="shared" si="240"/>
        <v>3.4759419896991051</v>
      </c>
      <c r="CI285" s="39">
        <f t="shared" si="241"/>
        <v>7.6065668202764982</v>
      </c>
      <c r="CJ285" s="39">
        <f t="shared" si="203"/>
        <v>0.21923076923076926</v>
      </c>
      <c r="CK285" s="39">
        <f t="shared" si="236"/>
        <v>5.0622119815668203</v>
      </c>
      <c r="CL285" s="39">
        <f t="shared" si="242"/>
        <v>27.510416666666668</v>
      </c>
      <c r="CM285" s="39">
        <v>4.5</v>
      </c>
      <c r="CN285" s="39">
        <f t="shared" si="253"/>
        <v>4.979838709677419</v>
      </c>
      <c r="CO285" s="39">
        <f t="shared" si="237"/>
        <v>5.0622119815668203</v>
      </c>
      <c r="CP285" s="39">
        <f t="shared" si="248"/>
        <v>16.712596247721557</v>
      </c>
      <c r="CQ285" s="39">
        <f t="shared" si="255"/>
        <v>5.5631598748088917</v>
      </c>
      <c r="CR285" s="39">
        <v>2.9</v>
      </c>
      <c r="CS285" s="39">
        <f t="shared" si="204"/>
        <v>5.5631598748088917</v>
      </c>
      <c r="CT285" s="6"/>
      <c r="CU285" s="39">
        <f t="shared" si="207"/>
        <v>0.80647946986120256</v>
      </c>
    </row>
    <row r="286" spans="1:99">
      <c r="A286" s="59">
        <v>1778</v>
      </c>
      <c r="B286" s="6"/>
      <c r="C286" s="30">
        <v>760.3</v>
      </c>
      <c r="D286" s="30">
        <v>678.97</v>
      </c>
      <c r="E286" s="30">
        <v>487.2</v>
      </c>
      <c r="F286" s="30">
        <v>1340.98</v>
      </c>
      <c r="G286" s="30">
        <v>16.29</v>
      </c>
      <c r="H286" s="30">
        <v>2.1960000000000002</v>
      </c>
      <c r="I286" s="6"/>
      <c r="J286" s="30">
        <v>60.564</v>
      </c>
      <c r="K286" s="30">
        <v>0.74619999999999997</v>
      </c>
      <c r="L286" s="30">
        <v>48.72</v>
      </c>
      <c r="M286" s="30">
        <v>226.8</v>
      </c>
      <c r="N286" s="30">
        <v>406.9</v>
      </c>
      <c r="O286" s="30">
        <v>0.84</v>
      </c>
      <c r="P286" s="30">
        <v>474.6</v>
      </c>
      <c r="Q286" s="30">
        <v>31.57</v>
      </c>
      <c r="R286" s="30">
        <v>84</v>
      </c>
      <c r="S286" s="6"/>
      <c r="T286" s="6"/>
      <c r="U286" s="30">
        <v>30.28</v>
      </c>
      <c r="V286" s="6"/>
      <c r="W286" s="6"/>
      <c r="X286" s="30">
        <v>81.900000000000006</v>
      </c>
      <c r="Y286" s="6"/>
      <c r="Z286" s="6"/>
      <c r="AA286" s="30">
        <v>35.700000000000003</v>
      </c>
      <c r="AB286" s="30">
        <v>67.367999999999995</v>
      </c>
      <c r="AC286" s="6"/>
      <c r="AD286" s="6"/>
      <c r="AE286" s="30">
        <v>33.6</v>
      </c>
      <c r="AF286" s="30">
        <v>81.353999999999999</v>
      </c>
      <c r="AG286" s="30">
        <v>59.85</v>
      </c>
      <c r="AH286" s="30">
        <v>7.68</v>
      </c>
      <c r="AI286" s="30">
        <v>319.2</v>
      </c>
      <c r="AJ286" s="6"/>
      <c r="AK286" s="30">
        <v>2100</v>
      </c>
      <c r="AL286" s="30">
        <v>2.1</v>
      </c>
      <c r="AM286" s="6"/>
      <c r="AN286" s="6"/>
      <c r="AO286" s="39">
        <f t="shared" si="217"/>
        <v>0.22632333333333335</v>
      </c>
      <c r="AP286" s="39">
        <f t="shared" si="250"/>
        <v>0.44699333333333335</v>
      </c>
      <c r="AQ286" s="39">
        <f t="shared" si="210"/>
        <v>0.25343333333333334</v>
      </c>
      <c r="AR286" s="39">
        <f t="shared" si="218"/>
        <v>0.32579999999999998</v>
      </c>
      <c r="AS286" s="39">
        <f t="shared" si="219"/>
        <v>5.0599078341013826</v>
      </c>
      <c r="AT286" s="39">
        <f t="shared" si="220"/>
        <v>0</v>
      </c>
      <c r="AU286" s="39">
        <f t="shared" si="221"/>
        <v>1.395483870967742</v>
      </c>
      <c r="AV286" s="39">
        <f t="shared" si="222"/>
        <v>0.2204524886877828</v>
      </c>
      <c r="AW286" s="39">
        <f t="shared" si="244"/>
        <v>406.9</v>
      </c>
      <c r="AX286" s="39">
        <f t="shared" si="223"/>
        <v>1.9354838709677418</v>
      </c>
      <c r="AY286" s="39">
        <f t="shared" si="224"/>
        <v>474.6</v>
      </c>
      <c r="AZ286" s="39">
        <f t="shared" si="224"/>
        <v>31.57</v>
      </c>
      <c r="BA286" s="39">
        <f t="shared" si="224"/>
        <v>84</v>
      </c>
      <c r="BB286" s="39">
        <f t="shared" si="224"/>
        <v>0</v>
      </c>
      <c r="BC286" s="39">
        <f t="shared" si="225"/>
        <v>0</v>
      </c>
      <c r="BD286" s="39">
        <f t="shared" si="226"/>
        <v>69.769585253456228</v>
      </c>
      <c r="BE286" s="39">
        <f t="shared" si="226"/>
        <v>0</v>
      </c>
      <c r="BF286" s="39">
        <f t="shared" si="226"/>
        <v>0</v>
      </c>
      <c r="BG286" s="39">
        <f t="shared" si="227"/>
        <v>7.862903225806452</v>
      </c>
      <c r="BH286" s="39">
        <f t="shared" si="251"/>
        <v>5.6451612903225801</v>
      </c>
      <c r="BI286" s="39">
        <f t="shared" si="228"/>
        <v>0</v>
      </c>
      <c r="BJ286" s="39">
        <f t="shared" si="229"/>
        <v>2.4193548387096775</v>
      </c>
      <c r="BK286" s="39">
        <f t="shared" si="230"/>
        <v>6.7367999999999997E-2</v>
      </c>
      <c r="BL286" s="39">
        <f t="shared" si="231"/>
        <v>0</v>
      </c>
      <c r="BM286" s="39">
        <f t="shared" si="232"/>
        <v>0</v>
      </c>
      <c r="BN286" s="39">
        <f t="shared" si="232"/>
        <v>5.1851851851851857E-2</v>
      </c>
      <c r="BO286" s="39">
        <f t="shared" si="232"/>
        <v>0.12554629629629629</v>
      </c>
      <c r="BP286" s="39">
        <f t="shared" si="232"/>
        <v>9.2361111111111116E-2</v>
      </c>
      <c r="BQ286" s="39">
        <f t="shared" si="233"/>
        <v>17.69585253456221</v>
      </c>
      <c r="BR286" s="39">
        <f t="shared" si="234"/>
        <v>0</v>
      </c>
      <c r="BS286" s="39">
        <f t="shared" si="235"/>
        <v>15.120967741935484</v>
      </c>
      <c r="BT286" s="39">
        <f t="shared" si="252"/>
        <v>7.2916666666666679</v>
      </c>
      <c r="BU286" s="39">
        <f t="shared" si="252"/>
        <v>0</v>
      </c>
      <c r="BV286" s="40"/>
      <c r="BW286" s="39">
        <v>4.5599999999999996</v>
      </c>
      <c r="BX286" s="39">
        <f t="shared" si="211"/>
        <v>0.25343333333333334</v>
      </c>
      <c r="BY286" s="39">
        <f t="shared" si="205"/>
        <v>0.52126614146666672</v>
      </c>
      <c r="BZ286" s="39"/>
      <c r="CA286" s="39">
        <f t="shared" si="206"/>
        <v>0.52126614146666672</v>
      </c>
      <c r="CB286" s="39">
        <f t="shared" si="214"/>
        <v>0.32579999999999998</v>
      </c>
      <c r="CC286" s="39">
        <f t="shared" si="254"/>
        <v>1.9354838709677418</v>
      </c>
      <c r="CD286" s="39">
        <f t="shared" si="246"/>
        <v>5.0599078341013826</v>
      </c>
      <c r="CE286" s="39">
        <f t="shared" si="247"/>
        <v>1.395483870967742</v>
      </c>
      <c r="CF286" s="39">
        <v>9.2999999999999999E-2</v>
      </c>
      <c r="CG286" s="39">
        <f t="shared" si="238"/>
        <v>6.7367999999999997E-2</v>
      </c>
      <c r="CH286" s="39">
        <f t="shared" si="240"/>
        <v>2.4193548387096775</v>
      </c>
      <c r="CI286" s="39">
        <f t="shared" si="241"/>
        <v>7.862903225806452</v>
      </c>
      <c r="CJ286" s="39">
        <f t="shared" si="203"/>
        <v>0.2204524886877828</v>
      </c>
      <c r="CK286" s="39">
        <f t="shared" si="236"/>
        <v>5.0599078341013826</v>
      </c>
      <c r="CL286" s="39">
        <f t="shared" si="242"/>
        <v>0</v>
      </c>
      <c r="CM286" s="39">
        <f>BT286</f>
        <v>7.2916666666666679</v>
      </c>
      <c r="CN286" s="39">
        <f t="shared" si="253"/>
        <v>5.6451612903225801</v>
      </c>
      <c r="CO286" s="39">
        <f t="shared" si="237"/>
        <v>5.0599078341013826</v>
      </c>
      <c r="CP286" s="39">
        <f t="shared" si="248"/>
        <v>16.302596584378172</v>
      </c>
      <c r="CQ286" s="39">
        <f t="shared" si="255"/>
        <v>5.6031826077211866</v>
      </c>
      <c r="CR286" s="39">
        <v>2.9</v>
      </c>
      <c r="CS286" s="39">
        <f t="shared" si="204"/>
        <v>5.6031826077211866</v>
      </c>
      <c r="CT286" s="6"/>
      <c r="CU286" s="39">
        <f t="shared" si="207"/>
        <v>0.83423783845005006</v>
      </c>
    </row>
    <row r="287" spans="1:99">
      <c r="A287" s="59">
        <v>1779</v>
      </c>
      <c r="B287" s="6"/>
      <c r="C287" s="30">
        <v>681.59</v>
      </c>
      <c r="D287" s="30">
        <v>597.55999999999995</v>
      </c>
      <c r="E287" s="30">
        <v>436.81</v>
      </c>
      <c r="F287" s="30">
        <v>1223.56</v>
      </c>
      <c r="G287" s="30">
        <v>12.78</v>
      </c>
      <c r="H287" s="30">
        <v>1.875</v>
      </c>
      <c r="I287" s="6"/>
      <c r="J287" s="30">
        <v>66.302999999999997</v>
      </c>
      <c r="K287" s="30">
        <v>0.69359999999999999</v>
      </c>
      <c r="L287" s="30">
        <v>48.91</v>
      </c>
      <c r="M287" s="30">
        <v>208.5</v>
      </c>
      <c r="N287" s="30">
        <v>410.74</v>
      </c>
      <c r="O287" s="30">
        <v>0.83399999999999996</v>
      </c>
      <c r="P287" s="6"/>
      <c r="Q287" s="30">
        <v>16.68</v>
      </c>
      <c r="R287" s="30">
        <v>83.4</v>
      </c>
      <c r="S287" s="6"/>
      <c r="T287" s="6"/>
      <c r="U287" s="30">
        <v>31.77</v>
      </c>
      <c r="V287" s="6"/>
      <c r="W287" s="30">
        <v>2.085</v>
      </c>
      <c r="X287" s="30">
        <v>95.91</v>
      </c>
      <c r="Y287" s="30">
        <v>56.295000000000002</v>
      </c>
      <c r="Z287" s="6"/>
      <c r="AA287" s="30">
        <v>42.741999999999997</v>
      </c>
      <c r="AB287" s="30">
        <v>59.046999999999997</v>
      </c>
      <c r="AC287" s="6"/>
      <c r="AD287" s="6"/>
      <c r="AE287" s="30">
        <v>33.36</v>
      </c>
      <c r="AF287" s="30">
        <v>71.932000000000002</v>
      </c>
      <c r="AG287" s="30">
        <v>54.21</v>
      </c>
      <c r="AH287" s="6"/>
      <c r="AI287" s="30">
        <v>316.92</v>
      </c>
      <c r="AJ287" s="6"/>
      <c r="AK287" s="30">
        <v>2126.6999999999998</v>
      </c>
      <c r="AL287" s="30">
        <v>1.7370000000000001</v>
      </c>
      <c r="AM287" s="30">
        <v>7.7140000000000004</v>
      </c>
      <c r="AN287" s="30"/>
      <c r="AO287" s="39">
        <f t="shared" si="217"/>
        <v>0.19918666666666665</v>
      </c>
      <c r="AP287" s="39">
        <f t="shared" si="250"/>
        <v>0.40785333333333329</v>
      </c>
      <c r="AQ287" s="39">
        <f t="shared" si="210"/>
        <v>0.22719666666666669</v>
      </c>
      <c r="AR287" s="39">
        <f t="shared" si="218"/>
        <v>0.25559999999999999</v>
      </c>
      <c r="AS287" s="39">
        <f t="shared" si="219"/>
        <v>4.3202764976958523</v>
      </c>
      <c r="AT287" s="39">
        <f t="shared" si="220"/>
        <v>0</v>
      </c>
      <c r="AU287" s="39">
        <f t="shared" si="221"/>
        <v>1.5277188940092166</v>
      </c>
      <c r="AV287" s="39">
        <f t="shared" si="222"/>
        <v>0.22131221719457012</v>
      </c>
      <c r="AW287" s="39">
        <f t="shared" si="244"/>
        <v>410.74</v>
      </c>
      <c r="AX287" s="39">
        <f t="shared" si="223"/>
        <v>1.9216589861751152</v>
      </c>
      <c r="AY287" s="39">
        <f t="shared" si="224"/>
        <v>0</v>
      </c>
      <c r="AZ287" s="39">
        <f t="shared" si="224"/>
        <v>16.68</v>
      </c>
      <c r="BA287" s="39">
        <f t="shared" si="224"/>
        <v>83.4</v>
      </c>
      <c r="BB287" s="39">
        <f t="shared" si="224"/>
        <v>0</v>
      </c>
      <c r="BC287" s="39">
        <f t="shared" si="225"/>
        <v>0</v>
      </c>
      <c r="BD287" s="39">
        <f t="shared" si="226"/>
        <v>73.20276497695852</v>
      </c>
      <c r="BE287" s="39">
        <f t="shared" si="226"/>
        <v>0</v>
      </c>
      <c r="BF287" s="39">
        <f t="shared" si="226"/>
        <v>4.8041474654377883</v>
      </c>
      <c r="BG287" s="39">
        <f t="shared" si="227"/>
        <v>9.2079493087557598</v>
      </c>
      <c r="BH287" s="39">
        <f t="shared" si="251"/>
        <v>6.6776113671274961</v>
      </c>
      <c r="BI287" s="39">
        <f t="shared" si="228"/>
        <v>0</v>
      </c>
      <c r="BJ287" s="39">
        <f t="shared" si="229"/>
        <v>2.8965844402277039</v>
      </c>
      <c r="BK287" s="39">
        <f t="shared" si="230"/>
        <v>5.9046999999999995E-2</v>
      </c>
      <c r="BL287" s="39">
        <f t="shared" si="231"/>
        <v>0</v>
      </c>
      <c r="BM287" s="39">
        <f t="shared" si="232"/>
        <v>0</v>
      </c>
      <c r="BN287" s="39">
        <f t="shared" si="232"/>
        <v>5.1481481481481482E-2</v>
      </c>
      <c r="BO287" s="39">
        <f t="shared" si="232"/>
        <v>0.11100617283950617</v>
      </c>
      <c r="BP287" s="39">
        <f t="shared" si="232"/>
        <v>8.3657407407407403E-2</v>
      </c>
      <c r="BQ287" s="39">
        <f t="shared" si="233"/>
        <v>0</v>
      </c>
      <c r="BR287" s="39">
        <f t="shared" si="234"/>
        <v>0</v>
      </c>
      <c r="BS287" s="39">
        <f t="shared" si="235"/>
        <v>15.313220046082948</v>
      </c>
      <c r="BT287" s="39">
        <f t="shared" si="252"/>
        <v>6.0312500000000009</v>
      </c>
      <c r="BU287" s="39">
        <f t="shared" si="252"/>
        <v>26.784722222222225</v>
      </c>
      <c r="BV287" s="40"/>
      <c r="BW287" s="39">
        <v>4.5599999999999996</v>
      </c>
      <c r="BX287" s="39">
        <f t="shared" si="211"/>
        <v>0.22719666666666669</v>
      </c>
      <c r="BY287" s="39">
        <f t="shared" si="205"/>
        <v>0.48861859777333333</v>
      </c>
      <c r="BZ287" s="39"/>
      <c r="CA287" s="39">
        <f t="shared" si="206"/>
        <v>0.48861859777333333</v>
      </c>
      <c r="CB287" s="39">
        <f t="shared" si="214"/>
        <v>0.25559999999999999</v>
      </c>
      <c r="CC287" s="39">
        <f t="shared" si="254"/>
        <v>1.9216589861751152</v>
      </c>
      <c r="CD287" s="39">
        <f t="shared" si="246"/>
        <v>4.3202764976958523</v>
      </c>
      <c r="CE287" s="39">
        <f t="shared" si="247"/>
        <v>1.5277188940092166</v>
      </c>
      <c r="CF287" s="39">
        <v>9.2999999999999999E-2</v>
      </c>
      <c r="CG287" s="39">
        <f t="shared" si="238"/>
        <v>5.9046999999999995E-2</v>
      </c>
      <c r="CH287" s="39">
        <f t="shared" si="240"/>
        <v>2.8965844402277039</v>
      </c>
      <c r="CI287" s="39">
        <f t="shared" si="241"/>
        <v>9.2079493087557598</v>
      </c>
      <c r="CJ287" s="39">
        <f t="shared" si="203"/>
        <v>0.22131221719457012</v>
      </c>
      <c r="CK287" s="39">
        <f t="shared" si="236"/>
        <v>4.3202764976958523</v>
      </c>
      <c r="CL287" s="39">
        <f t="shared" si="242"/>
        <v>26.784722222222225</v>
      </c>
      <c r="CM287" s="39">
        <f>BT287</f>
        <v>6.0312500000000009</v>
      </c>
      <c r="CN287" s="39">
        <f t="shared" si="253"/>
        <v>6.6776113671274961</v>
      </c>
      <c r="CO287" s="39">
        <f t="shared" si="237"/>
        <v>4.3202764976958523</v>
      </c>
      <c r="CP287" s="39">
        <f t="shared" si="248"/>
        <v>14.414514068238693</v>
      </c>
      <c r="CQ287" s="39">
        <f t="shared" si="255"/>
        <v>5.5631598748088917</v>
      </c>
      <c r="CR287" s="39">
        <v>2.9</v>
      </c>
      <c r="CS287" s="39">
        <f t="shared" si="204"/>
        <v>5.5631598748088917</v>
      </c>
      <c r="CT287" s="6"/>
      <c r="CU287" s="39">
        <f t="shared" si="207"/>
        <v>0.78454474482125924</v>
      </c>
    </row>
    <row r="288" spans="1:99">
      <c r="A288" s="59">
        <v>1780</v>
      </c>
      <c r="B288" s="6"/>
      <c r="C288" s="30">
        <v>646.09</v>
      </c>
      <c r="D288" s="30">
        <v>534.1</v>
      </c>
      <c r="E288" s="30">
        <v>92.32</v>
      </c>
      <c r="F288" s="30">
        <v>1101.6199999999999</v>
      </c>
      <c r="G288" s="30">
        <v>12.622</v>
      </c>
      <c r="H288" s="30">
        <v>1.738</v>
      </c>
      <c r="I288" s="6"/>
      <c r="J288" s="30">
        <v>62.664000000000001</v>
      </c>
      <c r="K288" s="30">
        <v>0.65239999999999998</v>
      </c>
      <c r="L288" s="30">
        <v>43.05</v>
      </c>
      <c r="M288" s="30">
        <v>184.8</v>
      </c>
      <c r="N288" s="30">
        <v>365.4</v>
      </c>
      <c r="O288" s="30">
        <v>0.84</v>
      </c>
      <c r="P288" s="30">
        <v>388.5</v>
      </c>
      <c r="Q288" s="30">
        <v>16.8</v>
      </c>
      <c r="R288" s="30">
        <v>92.4</v>
      </c>
      <c r="S288" s="6"/>
      <c r="T288" s="6"/>
      <c r="U288" s="30">
        <v>31</v>
      </c>
      <c r="V288" s="6"/>
      <c r="W288" s="30">
        <v>1.68</v>
      </c>
      <c r="X288" s="30">
        <v>100.8</v>
      </c>
      <c r="Y288" s="30">
        <v>54.6</v>
      </c>
      <c r="Z288" s="6"/>
      <c r="AA288" s="30">
        <v>65.772000000000006</v>
      </c>
      <c r="AB288" s="30">
        <v>45.36</v>
      </c>
      <c r="AC288" s="6"/>
      <c r="AD288" s="6"/>
      <c r="AE288" s="30">
        <v>29.4</v>
      </c>
      <c r="AF288" s="30">
        <v>62.286000000000001</v>
      </c>
      <c r="AG288" s="30">
        <v>39.479999999999997</v>
      </c>
      <c r="AH288" s="30">
        <v>8.4</v>
      </c>
      <c r="AI288" s="30">
        <v>319.2</v>
      </c>
      <c r="AJ288" s="6"/>
      <c r="AK288" s="30">
        <v>2100</v>
      </c>
      <c r="AL288" s="6"/>
      <c r="AM288" s="30">
        <v>7.98</v>
      </c>
      <c r="AN288" s="30"/>
      <c r="AO288" s="39">
        <f t="shared" si="217"/>
        <v>0.17803333333333335</v>
      </c>
      <c r="AP288" s="39">
        <f t="shared" si="250"/>
        <v>0.36720666666666663</v>
      </c>
      <c r="AQ288" s="39">
        <f t="shared" si="210"/>
        <v>0.21536333333333335</v>
      </c>
      <c r="AR288" s="39">
        <f t="shared" si="218"/>
        <v>0.25244</v>
      </c>
      <c r="AS288" s="39">
        <f t="shared" si="219"/>
        <v>4.0046082949308754</v>
      </c>
      <c r="AT288" s="39">
        <f t="shared" si="220"/>
        <v>0</v>
      </c>
      <c r="AU288" s="39">
        <f t="shared" si="221"/>
        <v>1.4438709677419355</v>
      </c>
      <c r="AV288" s="39">
        <f t="shared" si="222"/>
        <v>0.19479638009049771</v>
      </c>
      <c r="AW288" s="39">
        <f t="shared" si="244"/>
        <v>365.4</v>
      </c>
      <c r="AX288" s="39">
        <f t="shared" si="223"/>
        <v>1.9354838709677418</v>
      </c>
      <c r="AY288" s="39">
        <f t="shared" si="224"/>
        <v>388.5</v>
      </c>
      <c r="AZ288" s="39">
        <f t="shared" si="224"/>
        <v>16.8</v>
      </c>
      <c r="BA288" s="39">
        <f t="shared" si="224"/>
        <v>92.4</v>
      </c>
      <c r="BB288" s="39">
        <f t="shared" si="224"/>
        <v>0</v>
      </c>
      <c r="BC288" s="39">
        <f t="shared" si="225"/>
        <v>0</v>
      </c>
      <c r="BD288" s="39">
        <f t="shared" si="226"/>
        <v>71.428571428571431</v>
      </c>
      <c r="BE288" s="39">
        <f t="shared" si="226"/>
        <v>0</v>
      </c>
      <c r="BF288" s="39">
        <f t="shared" si="226"/>
        <v>3.8709677419354835</v>
      </c>
      <c r="BG288" s="39">
        <f t="shared" si="227"/>
        <v>9.6774193548387082</v>
      </c>
      <c r="BH288" s="39">
        <f t="shared" si="251"/>
        <v>6.5650921658986174</v>
      </c>
      <c r="BI288" s="39">
        <f t="shared" si="228"/>
        <v>0</v>
      </c>
      <c r="BJ288" s="39">
        <f t="shared" si="229"/>
        <v>4.4573055028463004</v>
      </c>
      <c r="BK288" s="39">
        <f t="shared" si="230"/>
        <v>4.5359999999999998E-2</v>
      </c>
      <c r="BL288" s="39">
        <f t="shared" si="231"/>
        <v>0</v>
      </c>
      <c r="BM288" s="39">
        <f t="shared" si="232"/>
        <v>0</v>
      </c>
      <c r="BN288" s="39">
        <f t="shared" si="232"/>
        <v>4.5370370370370366E-2</v>
      </c>
      <c r="BO288" s="39">
        <f t="shared" si="232"/>
        <v>9.612037037037037E-2</v>
      </c>
      <c r="BP288" s="39">
        <f t="shared" si="232"/>
        <v>6.0925925925925918E-2</v>
      </c>
      <c r="BQ288" s="39">
        <f t="shared" si="233"/>
        <v>19.35483870967742</v>
      </c>
      <c r="BR288" s="39">
        <f t="shared" si="234"/>
        <v>0</v>
      </c>
      <c r="BS288" s="39">
        <f t="shared" si="235"/>
        <v>15.120967741935484</v>
      </c>
      <c r="BT288" s="39">
        <f t="shared" si="252"/>
        <v>0</v>
      </c>
      <c r="BU288" s="39">
        <f t="shared" si="252"/>
        <v>27.708333333333336</v>
      </c>
      <c r="BV288" s="40"/>
      <c r="BW288" s="39">
        <v>4.5599999999999996</v>
      </c>
      <c r="BX288" s="39">
        <f t="shared" si="211"/>
        <v>0.21536333333333335</v>
      </c>
      <c r="BY288" s="39">
        <f t="shared" si="205"/>
        <v>0.47389381310666673</v>
      </c>
      <c r="BZ288" s="39"/>
      <c r="CA288" s="39">
        <f t="shared" si="206"/>
        <v>0.47389381310666673</v>
      </c>
      <c r="CB288" s="39">
        <f t="shared" si="214"/>
        <v>0.25244</v>
      </c>
      <c r="CC288" s="39">
        <f t="shared" si="254"/>
        <v>1.9354838709677418</v>
      </c>
      <c r="CD288" s="39">
        <f t="shared" si="246"/>
        <v>4.0046082949308754</v>
      </c>
      <c r="CE288" s="39">
        <f t="shared" si="247"/>
        <v>1.4438709677419355</v>
      </c>
      <c r="CF288" s="39">
        <v>9.2999999999999999E-2</v>
      </c>
      <c r="CG288" s="39">
        <f t="shared" si="238"/>
        <v>4.5359999999999998E-2</v>
      </c>
      <c r="CH288" s="39">
        <f t="shared" si="240"/>
        <v>4.4573055028463004</v>
      </c>
      <c r="CI288" s="39">
        <f t="shared" si="241"/>
        <v>9.6774193548387082</v>
      </c>
      <c r="CJ288" s="39">
        <f t="shared" si="203"/>
        <v>0.19479638009049771</v>
      </c>
      <c r="CK288" s="39">
        <f t="shared" si="236"/>
        <v>4.0046082949308754</v>
      </c>
      <c r="CL288" s="39">
        <f t="shared" si="242"/>
        <v>27.708333333333336</v>
      </c>
      <c r="CM288" s="39">
        <v>3.9</v>
      </c>
      <c r="CN288" s="39">
        <f t="shared" si="253"/>
        <v>6.5650921658986174</v>
      </c>
      <c r="CO288" s="39">
        <f t="shared" si="237"/>
        <v>4.0046082949308754</v>
      </c>
      <c r="CP288" s="39">
        <f t="shared" si="248"/>
        <v>12.481544003424279</v>
      </c>
      <c r="CQ288" s="39">
        <f t="shared" si="255"/>
        <v>4.9027847817560373</v>
      </c>
      <c r="CR288" s="39">
        <v>2.9</v>
      </c>
      <c r="CS288" s="39">
        <f t="shared" si="204"/>
        <v>4.9027847817560373</v>
      </c>
      <c r="CT288" s="6"/>
      <c r="CU288" s="39">
        <f t="shared" si="207"/>
        <v>0.72361348600682751</v>
      </c>
    </row>
    <row r="289" spans="1:99">
      <c r="A289" s="59">
        <v>1781</v>
      </c>
      <c r="B289" s="6"/>
      <c r="C289" s="30">
        <v>907.91</v>
      </c>
      <c r="D289" s="30">
        <v>550.26</v>
      </c>
      <c r="E289" s="30">
        <v>498.67</v>
      </c>
      <c r="F289" s="30">
        <v>1405.19</v>
      </c>
      <c r="G289" s="30">
        <v>21.518999999999998</v>
      </c>
      <c r="H289" s="30">
        <v>1.9710000000000001</v>
      </c>
      <c r="I289" s="6"/>
      <c r="J289" s="30">
        <v>64.385999999999996</v>
      </c>
      <c r="K289" s="30">
        <v>0.69440000000000002</v>
      </c>
      <c r="L289" s="30">
        <v>44.81</v>
      </c>
      <c r="M289" s="30">
        <v>210</v>
      </c>
      <c r="N289" s="30">
        <v>385.35</v>
      </c>
      <c r="O289" s="30">
        <v>0.84</v>
      </c>
      <c r="P289" s="30">
        <v>302.39999999999998</v>
      </c>
      <c r="Q289" s="30">
        <v>99.12</v>
      </c>
      <c r="R289" s="30">
        <v>84</v>
      </c>
      <c r="S289" s="6"/>
      <c r="T289" s="6"/>
      <c r="U289" s="30">
        <v>33.1</v>
      </c>
      <c r="V289" s="6"/>
      <c r="W289" s="30">
        <v>2.1</v>
      </c>
      <c r="X289" s="30">
        <v>107.1</v>
      </c>
      <c r="Y289" s="30">
        <v>81.900000000000006</v>
      </c>
      <c r="Z289" s="30">
        <v>1.4</v>
      </c>
      <c r="AA289" s="30">
        <v>69.09</v>
      </c>
      <c r="AB289" s="30">
        <v>84.335999999999999</v>
      </c>
      <c r="AC289" s="6"/>
      <c r="AD289" s="6"/>
      <c r="AE289" s="30">
        <v>42.042000000000002</v>
      </c>
      <c r="AF289" s="30">
        <v>60.06</v>
      </c>
      <c r="AG289" s="30">
        <v>48.3</v>
      </c>
      <c r="AH289" s="30">
        <v>8.4</v>
      </c>
      <c r="AI289" s="30">
        <v>319.2</v>
      </c>
      <c r="AJ289" s="6"/>
      <c r="AK289" s="30">
        <v>2055</v>
      </c>
      <c r="AL289" s="30">
        <v>1.68</v>
      </c>
      <c r="AM289" s="6"/>
      <c r="AN289" s="6"/>
      <c r="AO289" s="39">
        <f t="shared" si="217"/>
        <v>0.18342</v>
      </c>
      <c r="AP289" s="39">
        <f t="shared" si="250"/>
        <v>0.46839666666666668</v>
      </c>
      <c r="AQ289" s="39">
        <f t="shared" si="210"/>
        <v>0.30263666666666666</v>
      </c>
      <c r="AR289" s="39">
        <f t="shared" si="218"/>
        <v>0.43037999999999998</v>
      </c>
      <c r="AS289" s="39">
        <f t="shared" si="219"/>
        <v>4.5414746543778808</v>
      </c>
      <c r="AT289" s="39">
        <f t="shared" si="220"/>
        <v>0</v>
      </c>
      <c r="AU289" s="39">
        <f t="shared" si="221"/>
        <v>1.4835483870967741</v>
      </c>
      <c r="AV289" s="39">
        <f t="shared" si="222"/>
        <v>0.20276018099547513</v>
      </c>
      <c r="AW289" s="39">
        <f t="shared" si="244"/>
        <v>385.35</v>
      </c>
      <c r="AX289" s="39">
        <f t="shared" si="223"/>
        <v>1.9354838709677418</v>
      </c>
      <c r="AY289" s="39">
        <f t="shared" si="224"/>
        <v>302.39999999999998</v>
      </c>
      <c r="AZ289" s="39">
        <f t="shared" si="224"/>
        <v>99.12</v>
      </c>
      <c r="BA289" s="39">
        <f t="shared" si="224"/>
        <v>84</v>
      </c>
      <c r="BB289" s="39">
        <f t="shared" si="224"/>
        <v>0</v>
      </c>
      <c r="BC289" s="39">
        <f t="shared" si="225"/>
        <v>0</v>
      </c>
      <c r="BD289" s="39">
        <f t="shared" si="226"/>
        <v>76.26728110599079</v>
      </c>
      <c r="BE289" s="39">
        <f t="shared" si="226"/>
        <v>0</v>
      </c>
      <c r="BF289" s="39">
        <f t="shared" si="226"/>
        <v>4.838709677419355</v>
      </c>
      <c r="BG289" s="39">
        <f t="shared" si="227"/>
        <v>10.282258064516128</v>
      </c>
      <c r="BH289" s="39">
        <f t="shared" si="251"/>
        <v>6.2893625192012292</v>
      </c>
      <c r="BI289" s="39">
        <f t="shared" si="228"/>
        <v>9.3333333333333324E-2</v>
      </c>
      <c r="BJ289" s="39">
        <f t="shared" si="229"/>
        <v>4.6821631878557879</v>
      </c>
      <c r="BK289" s="39">
        <f t="shared" si="230"/>
        <v>8.4335999999999994E-2</v>
      </c>
      <c r="BL289" s="39">
        <f t="shared" si="231"/>
        <v>0</v>
      </c>
      <c r="BM289" s="39">
        <f t="shared" si="232"/>
        <v>0</v>
      </c>
      <c r="BN289" s="39">
        <f t="shared" si="232"/>
        <v>6.4879629629629634E-2</v>
      </c>
      <c r="BO289" s="39">
        <f t="shared" si="232"/>
        <v>9.268518518518519E-2</v>
      </c>
      <c r="BP289" s="39">
        <f t="shared" si="232"/>
        <v>7.4537037037037027E-2</v>
      </c>
      <c r="BQ289" s="39">
        <f t="shared" si="233"/>
        <v>19.35483870967742</v>
      </c>
      <c r="BR289" s="39">
        <f t="shared" si="234"/>
        <v>0</v>
      </c>
      <c r="BS289" s="39">
        <f t="shared" si="235"/>
        <v>14.796947004608295</v>
      </c>
      <c r="BT289" s="39">
        <f t="shared" si="252"/>
        <v>5.8333333333333339</v>
      </c>
      <c r="BU289" s="39">
        <f t="shared" si="252"/>
        <v>0</v>
      </c>
      <c r="BV289" s="40"/>
      <c r="BW289" s="39">
        <v>4.5599999999999996</v>
      </c>
      <c r="BX289" s="39">
        <f t="shared" si="211"/>
        <v>0.30263666666666666</v>
      </c>
      <c r="BY289" s="39">
        <f t="shared" si="205"/>
        <v>0.58249221089333336</v>
      </c>
      <c r="BZ289" s="39"/>
      <c r="CA289" s="39">
        <f t="shared" si="206"/>
        <v>0.58249221089333336</v>
      </c>
      <c r="CB289" s="39">
        <f t="shared" si="214"/>
        <v>0.43037999999999998</v>
      </c>
      <c r="CC289" s="39">
        <f t="shared" si="254"/>
        <v>1.9354838709677418</v>
      </c>
      <c r="CD289" s="39">
        <f t="shared" si="246"/>
        <v>4.5414746543778808</v>
      </c>
      <c r="CE289" s="39">
        <f t="shared" si="247"/>
        <v>1.4835483870967741</v>
      </c>
      <c r="CF289" s="39">
        <f>BI289</f>
        <v>9.3333333333333324E-2</v>
      </c>
      <c r="CG289" s="39">
        <f t="shared" si="238"/>
        <v>8.4335999999999994E-2</v>
      </c>
      <c r="CH289" s="39">
        <f t="shared" si="240"/>
        <v>4.6821631878557879</v>
      </c>
      <c r="CI289" s="39">
        <f t="shared" si="241"/>
        <v>10.282258064516128</v>
      </c>
      <c r="CJ289" s="39">
        <f t="shared" si="203"/>
        <v>0.20276018099547513</v>
      </c>
      <c r="CK289" s="39">
        <f t="shared" si="236"/>
        <v>4.5414746543778808</v>
      </c>
      <c r="CL289" s="39">
        <f t="shared" si="242"/>
        <v>0</v>
      </c>
      <c r="CM289" s="39">
        <f>BT289</f>
        <v>5.8333333333333339</v>
      </c>
      <c r="CN289" s="39">
        <f t="shared" si="253"/>
        <v>6.2893625192012292</v>
      </c>
      <c r="CO289" s="39">
        <f t="shared" si="237"/>
        <v>4.5414746543778808</v>
      </c>
      <c r="CP289" s="39">
        <f t="shared" si="248"/>
        <v>12.035473988467107</v>
      </c>
      <c r="CQ289" s="39">
        <f t="shared" si="255"/>
        <v>7.0109822379111346</v>
      </c>
      <c r="CR289" s="39">
        <v>2.9</v>
      </c>
      <c r="CS289" s="39">
        <f t="shared" si="204"/>
        <v>7.0109822379111346</v>
      </c>
      <c r="CT289" s="6"/>
      <c r="CU289" s="39">
        <f t="shared" si="207"/>
        <v>0.85801984370362328</v>
      </c>
    </row>
    <row r="290" spans="1:99">
      <c r="A290" s="59">
        <v>1782</v>
      </c>
      <c r="B290" s="6"/>
      <c r="C290" s="30">
        <v>1043.8800000000001</v>
      </c>
      <c r="D290" s="30">
        <v>823.57</v>
      </c>
      <c r="E290" s="30">
        <v>526.09</v>
      </c>
      <c r="F290" s="30">
        <v>1474.64</v>
      </c>
      <c r="G290" s="30">
        <v>18.667999999999999</v>
      </c>
      <c r="H290" s="30">
        <v>1.748</v>
      </c>
      <c r="I290" s="6"/>
      <c r="J290" s="30">
        <v>61.798999999999999</v>
      </c>
      <c r="K290" s="30">
        <v>0.74639999999999995</v>
      </c>
      <c r="L290" s="30">
        <v>51.29</v>
      </c>
      <c r="M290" s="30">
        <v>268.26</v>
      </c>
      <c r="N290" s="30">
        <v>450.36</v>
      </c>
      <c r="O290" s="30">
        <v>0.83399999999999996</v>
      </c>
      <c r="P290" s="30">
        <v>456.61</v>
      </c>
      <c r="Q290" s="30">
        <v>34.4</v>
      </c>
      <c r="R290" s="30">
        <v>84.4</v>
      </c>
      <c r="S290" s="30">
        <v>1113.4000000000001</v>
      </c>
      <c r="T290" s="6"/>
      <c r="U290" s="30">
        <v>24.06</v>
      </c>
      <c r="V290" s="6"/>
      <c r="W290" s="30">
        <v>1.7370000000000001</v>
      </c>
      <c r="X290" s="30">
        <v>112.59</v>
      </c>
      <c r="Y290" s="30">
        <v>66.72</v>
      </c>
      <c r="Z290" s="6"/>
      <c r="AA290" s="30">
        <v>59.213999999999999</v>
      </c>
      <c r="AB290" s="30">
        <v>80.480999999999995</v>
      </c>
      <c r="AC290" s="6"/>
      <c r="AD290" s="6"/>
      <c r="AE290" s="30">
        <v>36.695999999999998</v>
      </c>
      <c r="AF290" s="30">
        <v>79.897000000000006</v>
      </c>
      <c r="AG290" s="30">
        <v>62.55</v>
      </c>
      <c r="AH290" s="30">
        <v>8.34</v>
      </c>
      <c r="AI290" s="30">
        <v>350.28</v>
      </c>
      <c r="AJ290" s="6"/>
      <c r="AK290" s="30">
        <v>2086.6</v>
      </c>
      <c r="AL290" s="6"/>
      <c r="AM290" s="30">
        <v>7.923</v>
      </c>
      <c r="AN290" s="30"/>
      <c r="AO290" s="39">
        <f t="shared" si="217"/>
        <v>0.27452333333333334</v>
      </c>
      <c r="AP290" s="39">
        <f t="shared" si="250"/>
        <v>0.49154666666666669</v>
      </c>
      <c r="AQ290" s="39">
        <f t="shared" si="210"/>
        <v>0.34796000000000005</v>
      </c>
      <c r="AR290" s="39">
        <f t="shared" si="218"/>
        <v>0.37335999999999997</v>
      </c>
      <c r="AS290" s="39">
        <f t="shared" si="219"/>
        <v>4.0276497695852536</v>
      </c>
      <c r="AT290" s="39">
        <f t="shared" si="220"/>
        <v>0</v>
      </c>
      <c r="AU290" s="39">
        <f t="shared" si="221"/>
        <v>1.4239400921658987</v>
      </c>
      <c r="AV290" s="39">
        <f t="shared" si="222"/>
        <v>0.2320814479638009</v>
      </c>
      <c r="AW290" s="39">
        <f t="shared" si="244"/>
        <v>450.36</v>
      </c>
      <c r="AX290" s="39">
        <f t="shared" si="223"/>
        <v>1.9216589861751152</v>
      </c>
      <c r="AY290" s="39">
        <f t="shared" si="224"/>
        <v>456.61</v>
      </c>
      <c r="AZ290" s="39">
        <f t="shared" si="224"/>
        <v>34.4</v>
      </c>
      <c r="BA290" s="39">
        <f t="shared" si="224"/>
        <v>84.4</v>
      </c>
      <c r="BB290" s="39">
        <f t="shared" si="224"/>
        <v>1113.4000000000001</v>
      </c>
      <c r="BC290" s="39">
        <f t="shared" si="225"/>
        <v>0</v>
      </c>
      <c r="BD290" s="39">
        <f t="shared" si="226"/>
        <v>55.437788018433174</v>
      </c>
      <c r="BE290" s="39">
        <f t="shared" si="226"/>
        <v>0</v>
      </c>
      <c r="BF290" s="39">
        <f t="shared" si="226"/>
        <v>4.0023041474654377</v>
      </c>
      <c r="BG290" s="39">
        <f t="shared" si="227"/>
        <v>10.809331797235023</v>
      </c>
      <c r="BH290" s="39">
        <f t="shared" si="251"/>
        <v>5.895161290322581</v>
      </c>
      <c r="BI290" s="39">
        <f t="shared" si="228"/>
        <v>0</v>
      </c>
      <c r="BJ290" s="39">
        <f t="shared" si="229"/>
        <v>4.0128761181892108</v>
      </c>
      <c r="BK290" s="39">
        <f t="shared" si="230"/>
        <v>8.0480999999999997E-2</v>
      </c>
      <c r="BL290" s="39">
        <f t="shared" si="231"/>
        <v>0</v>
      </c>
      <c r="BM290" s="39">
        <f t="shared" si="232"/>
        <v>0</v>
      </c>
      <c r="BN290" s="39">
        <f t="shared" si="232"/>
        <v>5.6629629629629627E-2</v>
      </c>
      <c r="BO290" s="39">
        <f t="shared" si="232"/>
        <v>0.12329783950617285</v>
      </c>
      <c r="BP290" s="39">
        <f t="shared" si="232"/>
        <v>9.6527777777777768E-2</v>
      </c>
      <c r="BQ290" s="39">
        <f t="shared" si="233"/>
        <v>19.216589861751153</v>
      </c>
      <c r="BR290" s="39">
        <f t="shared" si="234"/>
        <v>0</v>
      </c>
      <c r="BS290" s="39">
        <f t="shared" si="235"/>
        <v>15.024481566820276</v>
      </c>
      <c r="BT290" s="39">
        <f t="shared" si="252"/>
        <v>0</v>
      </c>
      <c r="BU290" s="39">
        <f t="shared" si="252"/>
        <v>27.510416666666668</v>
      </c>
      <c r="BV290" s="40"/>
      <c r="BW290" s="39">
        <v>4.5599999999999996</v>
      </c>
      <c r="BX290" s="39">
        <f t="shared" si="211"/>
        <v>0.34796000000000005</v>
      </c>
      <c r="BY290" s="39">
        <f t="shared" si="205"/>
        <v>0.63889021008000013</v>
      </c>
      <c r="BZ290" s="39"/>
      <c r="CA290" s="39">
        <f t="shared" si="206"/>
        <v>0.63889021008000013</v>
      </c>
      <c r="CB290" s="39">
        <f t="shared" si="214"/>
        <v>0.37335999999999997</v>
      </c>
      <c r="CC290" s="39">
        <f t="shared" si="254"/>
        <v>1.9216589861751152</v>
      </c>
      <c r="CD290" s="39">
        <f t="shared" si="246"/>
        <v>4.0276497695852536</v>
      </c>
      <c r="CE290" s="39">
        <f t="shared" si="247"/>
        <v>1.4239400921658987</v>
      </c>
      <c r="CF290" s="39">
        <f t="shared" ref="CF290:CF314" si="256">CC290/18</f>
        <v>0.10675883256528418</v>
      </c>
      <c r="CG290" s="39">
        <f t="shared" si="238"/>
        <v>8.0480999999999997E-2</v>
      </c>
      <c r="CH290" s="39">
        <f t="shared" si="240"/>
        <v>4.0128761181892108</v>
      </c>
      <c r="CI290" s="39">
        <f t="shared" si="241"/>
        <v>10.809331797235023</v>
      </c>
      <c r="CJ290" s="39">
        <f t="shared" si="203"/>
        <v>0.2320814479638009</v>
      </c>
      <c r="CK290" s="39">
        <f t="shared" si="236"/>
        <v>4.0276497695852536</v>
      </c>
      <c r="CL290" s="39">
        <f t="shared" si="242"/>
        <v>27.510416666666668</v>
      </c>
      <c r="CM290" s="39">
        <v>3.8709677419354835</v>
      </c>
      <c r="CN290" s="39">
        <f t="shared" si="253"/>
        <v>5.895161290322581</v>
      </c>
      <c r="CO290" s="39">
        <f t="shared" si="237"/>
        <v>4.0276497695852536</v>
      </c>
      <c r="CP290" s="39">
        <f t="shared" si="248"/>
        <v>16.010627127148794</v>
      </c>
      <c r="CQ290" s="39">
        <f t="shared" si="255"/>
        <v>6.1194758622897805</v>
      </c>
      <c r="CR290" s="39">
        <v>2.9</v>
      </c>
      <c r="CS290" s="39">
        <f t="shared" si="204"/>
        <v>6.1194758622897805</v>
      </c>
      <c r="CT290" s="6"/>
      <c r="CU290" s="39">
        <f t="shared" si="207"/>
        <v>0.83880194890182558</v>
      </c>
    </row>
    <row r="291" spans="1:99">
      <c r="A291" s="59">
        <v>1783</v>
      </c>
      <c r="B291" s="6"/>
      <c r="C291" s="30">
        <v>882.61</v>
      </c>
      <c r="D291" s="30">
        <v>777.37</v>
      </c>
      <c r="E291" s="30">
        <v>533.07000000000005</v>
      </c>
      <c r="F291" s="30">
        <v>1525.38</v>
      </c>
      <c r="G291" s="30">
        <v>20.334</v>
      </c>
      <c r="H291" s="30">
        <v>2.093</v>
      </c>
      <c r="I291" s="6"/>
      <c r="J291" s="30">
        <v>63.59</v>
      </c>
      <c r="K291" s="30">
        <v>0.6734</v>
      </c>
      <c r="L291" s="30">
        <v>51.75</v>
      </c>
      <c r="M291" s="30">
        <v>273.24</v>
      </c>
      <c r="N291" s="30">
        <v>422.28</v>
      </c>
      <c r="O291" s="30">
        <v>0.82799999999999996</v>
      </c>
      <c r="P291" s="30">
        <v>420.21</v>
      </c>
      <c r="Q291" s="30">
        <v>14.49</v>
      </c>
      <c r="R291" s="30">
        <v>82.8</v>
      </c>
      <c r="S291" s="6"/>
      <c r="T291" s="6"/>
      <c r="U291" s="30">
        <v>23.8</v>
      </c>
      <c r="V291" s="6"/>
      <c r="W291" s="30">
        <v>1.863</v>
      </c>
      <c r="X291" s="30">
        <v>97.29</v>
      </c>
      <c r="Y291" s="30">
        <v>73.650000000000006</v>
      </c>
      <c r="Z291" s="6"/>
      <c r="AA291" s="30">
        <v>58.207999999999998</v>
      </c>
      <c r="AB291" s="30">
        <v>87.477999999999994</v>
      </c>
      <c r="AC291" s="6"/>
      <c r="AD291" s="6"/>
      <c r="AE291" s="30">
        <v>43.47</v>
      </c>
      <c r="AF291" s="30">
        <v>78.287000000000006</v>
      </c>
      <c r="AG291" s="30">
        <v>55.268999999999998</v>
      </c>
      <c r="AH291" s="30">
        <v>8.23</v>
      </c>
      <c r="AI291" s="30">
        <v>347.76</v>
      </c>
      <c r="AJ291" s="6"/>
      <c r="AK291" s="30">
        <v>2058</v>
      </c>
      <c r="AL291" s="6"/>
      <c r="AM291" s="30">
        <v>7.452</v>
      </c>
      <c r="AN291" s="30"/>
      <c r="AO291" s="39">
        <f t="shared" si="217"/>
        <v>0.25912333333333332</v>
      </c>
      <c r="AP291" s="39">
        <f t="shared" si="250"/>
        <v>0.50846000000000002</v>
      </c>
      <c r="AQ291" s="39">
        <f t="shared" si="210"/>
        <v>0.29420333333333332</v>
      </c>
      <c r="AR291" s="39">
        <f t="shared" si="218"/>
        <v>0.40667999999999999</v>
      </c>
      <c r="AS291" s="39">
        <f t="shared" si="219"/>
        <v>4.82258064516129</v>
      </c>
      <c r="AT291" s="39">
        <f t="shared" si="220"/>
        <v>0</v>
      </c>
      <c r="AU291" s="39">
        <f t="shared" si="221"/>
        <v>1.4652073732718895</v>
      </c>
      <c r="AV291" s="39">
        <f t="shared" si="222"/>
        <v>0.23416289592760181</v>
      </c>
      <c r="AW291" s="39">
        <f t="shared" si="244"/>
        <v>422.28</v>
      </c>
      <c r="AX291" s="39">
        <f t="shared" si="223"/>
        <v>1.9078341013824884</v>
      </c>
      <c r="AY291" s="39">
        <f t="shared" si="224"/>
        <v>420.21</v>
      </c>
      <c r="AZ291" s="39">
        <f t="shared" si="224"/>
        <v>14.49</v>
      </c>
      <c r="BA291" s="39">
        <f t="shared" si="224"/>
        <v>82.8</v>
      </c>
      <c r="BB291" s="39">
        <f t="shared" si="224"/>
        <v>0</v>
      </c>
      <c r="BC291" s="39">
        <f t="shared" si="225"/>
        <v>0</v>
      </c>
      <c r="BD291" s="39">
        <f t="shared" si="226"/>
        <v>54.838709677419359</v>
      </c>
      <c r="BE291" s="39">
        <f t="shared" si="226"/>
        <v>0</v>
      </c>
      <c r="BF291" s="39">
        <f t="shared" si="226"/>
        <v>4.2926267281105988</v>
      </c>
      <c r="BG291" s="39">
        <f t="shared" si="227"/>
        <v>9.3404377880184342</v>
      </c>
      <c r="BH291" s="39">
        <f t="shared" si="251"/>
        <v>6.7250384024577574</v>
      </c>
      <c r="BI291" s="39">
        <f t="shared" si="228"/>
        <v>0</v>
      </c>
      <c r="BJ291" s="39">
        <f t="shared" si="229"/>
        <v>3.9447004608294929</v>
      </c>
      <c r="BK291" s="39">
        <f t="shared" si="230"/>
        <v>8.7478E-2</v>
      </c>
      <c r="BL291" s="39">
        <f t="shared" si="231"/>
        <v>0</v>
      </c>
      <c r="BM291" s="39">
        <f t="shared" si="232"/>
        <v>0</v>
      </c>
      <c r="BN291" s="39">
        <f t="shared" si="232"/>
        <v>6.7083333333333328E-2</v>
      </c>
      <c r="BO291" s="39">
        <f t="shared" si="232"/>
        <v>0.12081327160493828</v>
      </c>
      <c r="BP291" s="39">
        <f t="shared" si="232"/>
        <v>8.5291666666666668E-2</v>
      </c>
      <c r="BQ291" s="39">
        <f t="shared" si="233"/>
        <v>18.963133640552996</v>
      </c>
      <c r="BR291" s="39">
        <f t="shared" si="234"/>
        <v>0</v>
      </c>
      <c r="BS291" s="39">
        <f t="shared" si="235"/>
        <v>14.818548387096774</v>
      </c>
      <c r="BT291" s="39">
        <f t="shared" si="252"/>
        <v>0</v>
      </c>
      <c r="BU291" s="39">
        <f t="shared" si="252"/>
        <v>25.875000000000004</v>
      </c>
      <c r="BV291" s="40"/>
      <c r="BW291" s="39">
        <v>4.5540000000000003</v>
      </c>
      <c r="BX291" s="39">
        <f t="shared" si="211"/>
        <v>0.29420333333333332</v>
      </c>
      <c r="BY291" s="39">
        <f t="shared" si="205"/>
        <v>0.57182557142666668</v>
      </c>
      <c r="BZ291" s="39"/>
      <c r="CA291" s="39">
        <f t="shared" si="206"/>
        <v>0.57182557142666668</v>
      </c>
      <c r="CB291" s="39">
        <f t="shared" si="214"/>
        <v>0.40667999999999999</v>
      </c>
      <c r="CC291" s="39">
        <f t="shared" si="254"/>
        <v>1.9078341013824884</v>
      </c>
      <c r="CD291" s="39">
        <f t="shared" si="246"/>
        <v>4.82258064516129</v>
      </c>
      <c r="CE291" s="39">
        <f t="shared" si="247"/>
        <v>1.4652073732718895</v>
      </c>
      <c r="CF291" s="39">
        <f t="shared" si="256"/>
        <v>0.10599078341013825</v>
      </c>
      <c r="CG291" s="39">
        <f t="shared" si="238"/>
        <v>8.7478E-2</v>
      </c>
      <c r="CH291" s="39">
        <f t="shared" si="240"/>
        <v>3.9447004608294929</v>
      </c>
      <c r="CI291" s="39">
        <f t="shared" si="241"/>
        <v>9.3404377880184342</v>
      </c>
      <c r="CJ291" s="39">
        <f t="shared" si="203"/>
        <v>0.23416289592760181</v>
      </c>
      <c r="CK291" s="39">
        <f t="shared" si="236"/>
        <v>4.82258064516129</v>
      </c>
      <c r="CL291" s="39">
        <f t="shared" si="242"/>
        <v>25.875000000000004</v>
      </c>
      <c r="CM291" s="39">
        <v>3.8709677419354835</v>
      </c>
      <c r="CN291" s="39">
        <f t="shared" si="253"/>
        <v>6.7250384024577574</v>
      </c>
      <c r="CO291" s="39">
        <f t="shared" si="237"/>
        <v>4.82258064516129</v>
      </c>
      <c r="CP291" s="39">
        <f t="shared" si="248"/>
        <v>15.687997871047694</v>
      </c>
      <c r="CQ291" s="39">
        <f t="shared" si="255"/>
        <v>7.2491174987392837</v>
      </c>
      <c r="CR291" s="39">
        <v>2.9</v>
      </c>
      <c r="CS291" s="39">
        <f t="shared" si="204"/>
        <v>7.2491174987392837</v>
      </c>
      <c r="CT291" s="6"/>
      <c r="CU291" s="39">
        <f t="shared" si="207"/>
        <v>0.8527669803067689</v>
      </c>
    </row>
    <row r="292" spans="1:99">
      <c r="A292" s="59">
        <v>1784</v>
      </c>
      <c r="B292" s="6"/>
      <c r="C292" s="30">
        <v>979.65</v>
      </c>
      <c r="D292" s="30">
        <v>868.94</v>
      </c>
      <c r="E292" s="30">
        <v>572.69000000000005</v>
      </c>
      <c r="F292" s="30">
        <v>1580.82</v>
      </c>
      <c r="G292" s="30">
        <v>17.914000000000001</v>
      </c>
      <c r="H292" s="30">
        <v>1.9</v>
      </c>
      <c r="I292" s="6"/>
      <c r="J292" s="30">
        <v>72.45</v>
      </c>
      <c r="K292" s="30">
        <v>0.78110000000000002</v>
      </c>
      <c r="L292" s="30">
        <v>54.98</v>
      </c>
      <c r="M292" s="30">
        <v>269.10000000000002</v>
      </c>
      <c r="N292" s="30">
        <v>453.33</v>
      </c>
      <c r="O292" s="30">
        <v>0.82799999999999996</v>
      </c>
      <c r="P292" s="30">
        <v>397.44</v>
      </c>
      <c r="Q292" s="6"/>
      <c r="R292" s="30">
        <v>74.52</v>
      </c>
      <c r="S292" s="6"/>
      <c r="T292" s="6"/>
      <c r="U292" s="30">
        <v>24.18</v>
      </c>
      <c r="V292" s="6"/>
      <c r="W292" s="30">
        <v>1.863</v>
      </c>
      <c r="X292" s="30">
        <v>76.59</v>
      </c>
      <c r="Y292" s="30">
        <v>66.819000000000003</v>
      </c>
      <c r="Z292" s="6"/>
      <c r="AA292" s="30">
        <v>41.4</v>
      </c>
      <c r="AB292" s="30">
        <v>73.484999999999999</v>
      </c>
      <c r="AC292" s="6"/>
      <c r="AD292" s="6"/>
      <c r="AE292" s="30">
        <v>30.677</v>
      </c>
      <c r="AF292" s="30">
        <v>74.933999999999997</v>
      </c>
      <c r="AG292" s="30">
        <v>64.17</v>
      </c>
      <c r="AH292" s="30">
        <v>8.2799999999999994</v>
      </c>
      <c r="AI292" s="30">
        <v>347.76</v>
      </c>
      <c r="AJ292" s="6"/>
      <c r="AK292" s="30">
        <v>1918.2</v>
      </c>
      <c r="AL292" s="6"/>
      <c r="AM292" s="30">
        <v>7.0380000000000003</v>
      </c>
      <c r="AN292" s="30"/>
      <c r="AO292" s="39">
        <f t="shared" si="217"/>
        <v>0.28964666666666666</v>
      </c>
      <c r="AP292" s="39">
        <f t="shared" si="250"/>
        <v>0.52693999999999996</v>
      </c>
      <c r="AQ292" s="39">
        <f t="shared" si="210"/>
        <v>0.32655000000000001</v>
      </c>
      <c r="AR292" s="39">
        <f t="shared" si="218"/>
        <v>0.35828000000000004</v>
      </c>
      <c r="AS292" s="39">
        <f t="shared" si="219"/>
        <v>4.3778801843317972</v>
      </c>
      <c r="AT292" s="39">
        <f t="shared" si="220"/>
        <v>0</v>
      </c>
      <c r="AU292" s="39">
        <f t="shared" si="221"/>
        <v>1.6693548387096775</v>
      </c>
      <c r="AV292" s="39">
        <f t="shared" si="222"/>
        <v>0.24877828054298642</v>
      </c>
      <c r="AW292" s="39">
        <f t="shared" si="244"/>
        <v>453.33</v>
      </c>
      <c r="AX292" s="39">
        <f t="shared" si="223"/>
        <v>1.9078341013824884</v>
      </c>
      <c r="AY292" s="39">
        <f t="shared" si="224"/>
        <v>397.44</v>
      </c>
      <c r="AZ292" s="39">
        <f t="shared" si="224"/>
        <v>0</v>
      </c>
      <c r="BA292" s="39">
        <f t="shared" si="224"/>
        <v>74.52</v>
      </c>
      <c r="BB292" s="39">
        <f t="shared" si="224"/>
        <v>0</v>
      </c>
      <c r="BC292" s="39">
        <f t="shared" si="225"/>
        <v>0</v>
      </c>
      <c r="BD292" s="39">
        <f t="shared" si="226"/>
        <v>55.714285714285715</v>
      </c>
      <c r="BE292" s="39">
        <f t="shared" si="226"/>
        <v>0</v>
      </c>
      <c r="BF292" s="39">
        <f t="shared" si="226"/>
        <v>4.2926267281105988</v>
      </c>
      <c r="BG292" s="39">
        <f t="shared" si="227"/>
        <v>7.3531105990783407</v>
      </c>
      <c r="BH292" s="39">
        <f t="shared" si="251"/>
        <v>6.3734639016897079</v>
      </c>
      <c r="BI292" s="39">
        <f t="shared" si="228"/>
        <v>0</v>
      </c>
      <c r="BJ292" s="39">
        <f t="shared" si="229"/>
        <v>2.8056383843860124</v>
      </c>
      <c r="BK292" s="39">
        <f t="shared" si="230"/>
        <v>7.3484999999999995E-2</v>
      </c>
      <c r="BL292" s="39">
        <f t="shared" si="231"/>
        <v>0</v>
      </c>
      <c r="BM292" s="39">
        <f t="shared" si="232"/>
        <v>0</v>
      </c>
      <c r="BN292" s="39">
        <f t="shared" si="232"/>
        <v>4.7341049382716049E-2</v>
      </c>
      <c r="BO292" s="39">
        <f t="shared" si="232"/>
        <v>0.11563888888888889</v>
      </c>
      <c r="BP292" s="39">
        <f t="shared" si="232"/>
        <v>9.9027777777777784E-2</v>
      </c>
      <c r="BQ292" s="39">
        <f t="shared" si="233"/>
        <v>19.078341013824883</v>
      </c>
      <c r="BR292" s="39">
        <f t="shared" si="234"/>
        <v>0</v>
      </c>
      <c r="BS292" s="39">
        <f t="shared" si="235"/>
        <v>13.811923963133641</v>
      </c>
      <c r="BT292" s="39">
        <f t="shared" si="252"/>
        <v>0</v>
      </c>
      <c r="BU292" s="39">
        <f t="shared" si="252"/>
        <v>24.437500000000004</v>
      </c>
      <c r="BV292" s="40"/>
      <c r="BW292" s="39">
        <v>4.5540000000000003</v>
      </c>
      <c r="BX292" s="39">
        <f t="shared" si="211"/>
        <v>0.32655000000000001</v>
      </c>
      <c r="BY292" s="39">
        <f t="shared" si="205"/>
        <v>0.61207608140000014</v>
      </c>
      <c r="BZ292" s="39"/>
      <c r="CA292" s="39">
        <f t="shared" si="206"/>
        <v>0.61207608140000014</v>
      </c>
      <c r="CB292" s="39">
        <f t="shared" si="214"/>
        <v>0.35828000000000004</v>
      </c>
      <c r="CC292" s="39">
        <f t="shared" si="254"/>
        <v>1.9078341013824884</v>
      </c>
      <c r="CD292" s="39">
        <f t="shared" si="246"/>
        <v>4.3778801843317972</v>
      </c>
      <c r="CE292" s="39">
        <f t="shared" si="247"/>
        <v>1.6693548387096775</v>
      </c>
      <c r="CF292" s="39">
        <f t="shared" si="256"/>
        <v>0.10599078341013825</v>
      </c>
      <c r="CG292" s="39">
        <f t="shared" si="238"/>
        <v>7.3484999999999995E-2</v>
      </c>
      <c r="CH292" s="39">
        <f t="shared" si="240"/>
        <v>2.8056383843860124</v>
      </c>
      <c r="CI292" s="39">
        <f t="shared" si="241"/>
        <v>7.3531105990783407</v>
      </c>
      <c r="CJ292" s="39">
        <f t="shared" si="203"/>
        <v>0.24877828054298642</v>
      </c>
      <c r="CK292" s="39">
        <f t="shared" si="236"/>
        <v>4.3778801843317972</v>
      </c>
      <c r="CL292" s="39">
        <f t="shared" si="242"/>
        <v>24.437500000000004</v>
      </c>
      <c r="CM292" s="39">
        <v>3.8709677419354835</v>
      </c>
      <c r="CN292" s="39">
        <f t="shared" si="253"/>
        <v>6.3734639016897079</v>
      </c>
      <c r="CO292" s="39">
        <f t="shared" si="237"/>
        <v>4.3778801843317972</v>
      </c>
      <c r="CP292" s="39">
        <f t="shared" si="248"/>
        <v>15.016087376819749</v>
      </c>
      <c r="CQ292" s="39">
        <f t="shared" si="255"/>
        <v>5.1157390731268695</v>
      </c>
      <c r="CR292" s="39">
        <v>2.9</v>
      </c>
      <c r="CS292" s="39">
        <f t="shared" si="204"/>
        <v>5.1157390731268695</v>
      </c>
      <c r="CT292" s="6"/>
      <c r="CU292" s="39">
        <f t="shared" si="207"/>
        <v>0.8342672573930493</v>
      </c>
    </row>
    <row r="293" spans="1:99">
      <c r="A293" s="59">
        <v>1785</v>
      </c>
      <c r="B293" s="6"/>
      <c r="C293" s="30">
        <v>929.02</v>
      </c>
      <c r="D293" s="30">
        <v>860.92</v>
      </c>
      <c r="E293" s="30">
        <v>589.09</v>
      </c>
      <c r="F293" s="30">
        <v>1675.28</v>
      </c>
      <c r="G293" s="30">
        <v>21.405999999999999</v>
      </c>
      <c r="H293" s="30">
        <v>2.0760000000000001</v>
      </c>
      <c r="I293" s="6"/>
      <c r="J293" s="30">
        <v>70.650000000000006</v>
      </c>
      <c r="K293" s="30">
        <v>0.73019999999999996</v>
      </c>
      <c r="L293" s="30">
        <v>53.43</v>
      </c>
      <c r="M293" s="30">
        <v>254.82</v>
      </c>
      <c r="N293" s="30">
        <v>376.06</v>
      </c>
      <c r="O293" s="30">
        <v>0.82199999999999995</v>
      </c>
      <c r="P293" s="30">
        <v>382.23</v>
      </c>
      <c r="Q293" s="30">
        <v>24.66</v>
      </c>
      <c r="R293" s="30">
        <v>108.91</v>
      </c>
      <c r="S293" s="6"/>
      <c r="T293" s="6"/>
      <c r="U293" s="30">
        <v>24.04</v>
      </c>
      <c r="V293" s="6"/>
      <c r="W293" s="30">
        <v>1.7909999999999999</v>
      </c>
      <c r="X293" s="30">
        <v>76.03</v>
      </c>
      <c r="Y293" s="30">
        <v>53.634999999999998</v>
      </c>
      <c r="Z293" s="6"/>
      <c r="AA293" s="30">
        <v>40.893999999999998</v>
      </c>
      <c r="AB293" s="30">
        <v>61.854999999999997</v>
      </c>
      <c r="AC293" s="6"/>
      <c r="AD293" s="6"/>
      <c r="AE293" s="30">
        <v>29.962</v>
      </c>
      <c r="AF293" s="30">
        <v>76.034999999999997</v>
      </c>
      <c r="AG293" s="30">
        <v>65.760000000000005</v>
      </c>
      <c r="AH293" s="30">
        <v>8.2200000000000006</v>
      </c>
      <c r="AI293" s="30">
        <v>348.53</v>
      </c>
      <c r="AJ293" s="6"/>
      <c r="AK293" s="30">
        <v>1912.6</v>
      </c>
      <c r="AL293" s="6"/>
      <c r="AM293" s="30">
        <v>7.8090000000000002</v>
      </c>
      <c r="AN293" s="30"/>
      <c r="AO293" s="39">
        <f t="shared" si="217"/>
        <v>0.2869733333333333</v>
      </c>
      <c r="AP293" s="39">
        <f t="shared" si="250"/>
        <v>0.55842666666666663</v>
      </c>
      <c r="AQ293" s="39">
        <f t="shared" si="210"/>
        <v>0.3096733333333333</v>
      </c>
      <c r="AR293" s="39">
        <f t="shared" si="218"/>
        <v>0.42812</v>
      </c>
      <c r="AS293" s="39">
        <f t="shared" si="219"/>
        <v>4.7834101382488479</v>
      </c>
      <c r="AT293" s="39">
        <f t="shared" si="220"/>
        <v>0</v>
      </c>
      <c r="AU293" s="39">
        <f t="shared" si="221"/>
        <v>1.6278801843317974</v>
      </c>
      <c r="AV293" s="39">
        <f t="shared" si="222"/>
        <v>0.24176470588235294</v>
      </c>
      <c r="AW293" s="39">
        <f t="shared" si="244"/>
        <v>376.06</v>
      </c>
      <c r="AX293" s="39">
        <f t="shared" si="223"/>
        <v>1.8940092165898617</v>
      </c>
      <c r="AY293" s="39">
        <f t="shared" si="224"/>
        <v>382.23</v>
      </c>
      <c r="AZ293" s="39">
        <f t="shared" si="224"/>
        <v>24.66</v>
      </c>
      <c r="BA293" s="39">
        <f t="shared" si="224"/>
        <v>108.91</v>
      </c>
      <c r="BB293" s="39">
        <f t="shared" si="224"/>
        <v>0</v>
      </c>
      <c r="BC293" s="39">
        <f t="shared" si="225"/>
        <v>0</v>
      </c>
      <c r="BD293" s="39">
        <f t="shared" si="226"/>
        <v>55.39170506912442</v>
      </c>
      <c r="BE293" s="39">
        <f t="shared" si="226"/>
        <v>0</v>
      </c>
      <c r="BF293" s="39">
        <f t="shared" si="226"/>
        <v>4.1267281105990783</v>
      </c>
      <c r="BG293" s="39">
        <f t="shared" si="227"/>
        <v>7.2993471582181257</v>
      </c>
      <c r="BH293" s="39">
        <f t="shared" si="251"/>
        <v>6.490591397849462</v>
      </c>
      <c r="BI293" s="39">
        <f t="shared" si="228"/>
        <v>0</v>
      </c>
      <c r="BJ293" s="39">
        <f t="shared" si="229"/>
        <v>2.7713472485768498</v>
      </c>
      <c r="BK293" s="39">
        <f t="shared" si="230"/>
        <v>6.1855E-2</v>
      </c>
      <c r="BL293" s="39">
        <f t="shared" si="231"/>
        <v>0</v>
      </c>
      <c r="BM293" s="39">
        <f t="shared" si="232"/>
        <v>0</v>
      </c>
      <c r="BN293" s="39">
        <f t="shared" si="232"/>
        <v>4.6237654320987656E-2</v>
      </c>
      <c r="BO293" s="39">
        <f t="shared" si="232"/>
        <v>0.11733796296296296</v>
      </c>
      <c r="BP293" s="39">
        <f t="shared" si="232"/>
        <v>0.10148148148148149</v>
      </c>
      <c r="BQ293" s="39">
        <f t="shared" si="233"/>
        <v>18.940092165898619</v>
      </c>
      <c r="BR293" s="39">
        <f t="shared" si="234"/>
        <v>0</v>
      </c>
      <c r="BS293" s="39">
        <f t="shared" si="235"/>
        <v>13.771601382488479</v>
      </c>
      <c r="BT293" s="39">
        <f t="shared" si="252"/>
        <v>0</v>
      </c>
      <c r="BU293" s="39">
        <f t="shared" si="252"/>
        <v>27.114583333333336</v>
      </c>
      <c r="BV293" s="40"/>
      <c r="BW293" s="39">
        <v>4.5540000000000003</v>
      </c>
      <c r="BX293" s="39">
        <f t="shared" si="211"/>
        <v>0.3096733333333333</v>
      </c>
      <c r="BY293" s="39">
        <f t="shared" si="205"/>
        <v>0.59107563498666671</v>
      </c>
      <c r="BZ293" s="39"/>
      <c r="CA293" s="39">
        <f t="shared" si="206"/>
        <v>0.59107563498666671</v>
      </c>
      <c r="CB293" s="39">
        <f t="shared" si="214"/>
        <v>0.42812</v>
      </c>
      <c r="CC293" s="39">
        <f t="shared" si="254"/>
        <v>1.8940092165898617</v>
      </c>
      <c r="CD293" s="39">
        <f t="shared" si="246"/>
        <v>4.7834101382488479</v>
      </c>
      <c r="CE293" s="39">
        <f t="shared" si="247"/>
        <v>1.6278801843317974</v>
      </c>
      <c r="CF293" s="39">
        <f t="shared" si="256"/>
        <v>0.10522273425499232</v>
      </c>
      <c r="CG293" s="39">
        <f t="shared" si="238"/>
        <v>6.1855E-2</v>
      </c>
      <c r="CH293" s="39">
        <f t="shared" si="240"/>
        <v>2.7713472485768498</v>
      </c>
      <c r="CI293" s="39">
        <f t="shared" si="241"/>
        <v>7.2993471582181257</v>
      </c>
      <c r="CJ293" s="39">
        <f t="shared" ref="CJ293:CJ300" si="257">AV293</f>
        <v>0.24176470588235294</v>
      </c>
      <c r="CK293" s="39">
        <f t="shared" si="236"/>
        <v>4.7834101382488479</v>
      </c>
      <c r="CL293" s="39">
        <f t="shared" si="242"/>
        <v>27.114583333333336</v>
      </c>
      <c r="CM293" s="39">
        <v>3.8709677419354835</v>
      </c>
      <c r="CN293" s="39">
        <f t="shared" si="253"/>
        <v>6.490591397849462</v>
      </c>
      <c r="CO293" s="39">
        <f t="shared" si="237"/>
        <v>4.7834101382488479</v>
      </c>
      <c r="CP293" s="39">
        <f t="shared" si="248"/>
        <v>15.23671769419075</v>
      </c>
      <c r="CQ293" s="39">
        <f t="shared" si="255"/>
        <v>4.9965046813256606</v>
      </c>
      <c r="CR293" s="39">
        <v>2.9</v>
      </c>
      <c r="CS293" s="39">
        <f t="shared" si="204"/>
        <v>4.9965046813256606</v>
      </c>
      <c r="CT293" s="6"/>
      <c r="CU293" s="39">
        <f t="shared" si="207"/>
        <v>0.83871158429222648</v>
      </c>
    </row>
    <row r="294" spans="1:99">
      <c r="A294" s="59">
        <v>1786</v>
      </c>
      <c r="B294" s="6"/>
      <c r="C294" s="30">
        <v>1183.42</v>
      </c>
      <c r="D294" s="30">
        <v>907.35</v>
      </c>
      <c r="E294" s="30">
        <v>608.08000000000004</v>
      </c>
      <c r="F294" s="30">
        <v>1624.95</v>
      </c>
      <c r="G294" s="30">
        <v>26.574999999999999</v>
      </c>
      <c r="H294" s="30">
        <v>2.452</v>
      </c>
      <c r="I294" s="6"/>
      <c r="J294" s="30">
        <v>80.563999999999993</v>
      </c>
      <c r="K294" s="30">
        <v>0.8266</v>
      </c>
      <c r="L294" s="30">
        <v>55.23</v>
      </c>
      <c r="M294" s="30">
        <v>285.66000000000003</v>
      </c>
      <c r="N294" s="30">
        <v>393.3</v>
      </c>
      <c r="O294" s="30">
        <v>0.82799999999999996</v>
      </c>
      <c r="P294" s="30">
        <v>397.44</v>
      </c>
      <c r="Q294" s="6"/>
      <c r="R294" s="30">
        <v>82.8</v>
      </c>
      <c r="S294" s="6"/>
      <c r="T294" s="6"/>
      <c r="U294" s="30">
        <v>25.25</v>
      </c>
      <c r="V294" s="6"/>
      <c r="W294" s="30">
        <v>2.0070000000000001</v>
      </c>
      <c r="X294" s="30">
        <v>78.66</v>
      </c>
      <c r="Y294" s="30">
        <v>68.391999999999996</v>
      </c>
      <c r="Z294" s="6"/>
      <c r="AA294" s="30">
        <v>41.4</v>
      </c>
      <c r="AB294" s="30">
        <v>79.653000000000006</v>
      </c>
      <c r="AC294" s="6"/>
      <c r="AD294" s="6"/>
      <c r="AE294" s="30">
        <v>29.725000000000001</v>
      </c>
      <c r="AF294" s="30">
        <v>74.561000000000007</v>
      </c>
      <c r="AG294" s="6"/>
      <c r="AH294" s="30">
        <v>8.2799999999999994</v>
      </c>
      <c r="AI294" s="30">
        <v>364.32</v>
      </c>
      <c r="AJ294" s="6"/>
      <c r="AK294" s="30">
        <v>1887.8</v>
      </c>
      <c r="AL294" s="6"/>
      <c r="AM294" s="30">
        <v>8.2799999999999994</v>
      </c>
      <c r="AN294" s="30"/>
      <c r="AO294" s="39">
        <f t="shared" si="217"/>
        <v>0.30245</v>
      </c>
      <c r="AP294" s="39">
        <f t="shared" si="250"/>
        <v>0.54164999999999996</v>
      </c>
      <c r="AQ294" s="39">
        <f t="shared" si="210"/>
        <v>0.39447333333333334</v>
      </c>
      <c r="AR294" s="39">
        <f t="shared" si="218"/>
        <v>0.53149999999999997</v>
      </c>
      <c r="AS294" s="39">
        <f t="shared" si="219"/>
        <v>5.6497695852534564</v>
      </c>
      <c r="AT294" s="39">
        <f t="shared" si="220"/>
        <v>0</v>
      </c>
      <c r="AU294" s="39">
        <f t="shared" si="221"/>
        <v>1.8563133640552993</v>
      </c>
      <c r="AV294" s="39">
        <f t="shared" si="222"/>
        <v>0.24990950226244343</v>
      </c>
      <c r="AW294" s="39">
        <f t="shared" si="244"/>
        <v>393.3</v>
      </c>
      <c r="AX294" s="39">
        <f t="shared" si="223"/>
        <v>1.9078341013824884</v>
      </c>
      <c r="AY294" s="39">
        <f t="shared" si="224"/>
        <v>397.44</v>
      </c>
      <c r="AZ294" s="39">
        <f t="shared" si="224"/>
        <v>0</v>
      </c>
      <c r="BA294" s="39">
        <f t="shared" si="224"/>
        <v>82.8</v>
      </c>
      <c r="BB294" s="39">
        <f t="shared" si="224"/>
        <v>0</v>
      </c>
      <c r="BC294" s="39">
        <f t="shared" si="225"/>
        <v>0</v>
      </c>
      <c r="BD294" s="39">
        <f t="shared" si="226"/>
        <v>58.179723502304149</v>
      </c>
      <c r="BE294" s="39">
        <f t="shared" si="226"/>
        <v>0</v>
      </c>
      <c r="BF294" s="39">
        <f t="shared" si="226"/>
        <v>4.6244239631336406</v>
      </c>
      <c r="BG294" s="39">
        <f t="shared" si="227"/>
        <v>7.5518433179723496</v>
      </c>
      <c r="BH294" s="39">
        <f t="shared" si="251"/>
        <v>6.955645161290323</v>
      </c>
      <c r="BI294" s="39">
        <f t="shared" si="228"/>
        <v>0</v>
      </c>
      <c r="BJ294" s="39">
        <f t="shared" si="229"/>
        <v>2.8056383843860124</v>
      </c>
      <c r="BK294" s="39">
        <f t="shared" si="230"/>
        <v>7.9653000000000002E-2</v>
      </c>
      <c r="BL294" s="39">
        <f t="shared" si="231"/>
        <v>0</v>
      </c>
      <c r="BM294" s="39">
        <f t="shared" si="232"/>
        <v>0</v>
      </c>
      <c r="BN294" s="39">
        <f t="shared" si="232"/>
        <v>4.5871913580246913E-2</v>
      </c>
      <c r="BO294" s="39">
        <f t="shared" si="232"/>
        <v>0.11506327160493829</v>
      </c>
      <c r="BP294" s="39">
        <f t="shared" si="232"/>
        <v>0</v>
      </c>
      <c r="BQ294" s="39">
        <f t="shared" si="233"/>
        <v>19.078341013824883</v>
      </c>
      <c r="BR294" s="39">
        <f t="shared" si="234"/>
        <v>0</v>
      </c>
      <c r="BS294" s="39">
        <f t="shared" si="235"/>
        <v>13.593029953917052</v>
      </c>
      <c r="BT294" s="39">
        <f t="shared" si="252"/>
        <v>0</v>
      </c>
      <c r="BU294" s="39">
        <f t="shared" si="252"/>
        <v>28.75</v>
      </c>
      <c r="BV294" s="40"/>
      <c r="BW294" s="39">
        <v>4.5540000000000003</v>
      </c>
      <c r="BX294" s="39">
        <f t="shared" si="211"/>
        <v>0.39447333333333334</v>
      </c>
      <c r="BY294" s="39">
        <f t="shared" si="205"/>
        <v>0.69659634538666682</v>
      </c>
      <c r="BZ294" s="39"/>
      <c r="CA294" s="39">
        <f t="shared" si="206"/>
        <v>0.69659634538666682</v>
      </c>
      <c r="CB294" s="39">
        <f t="shared" si="214"/>
        <v>0.53149999999999997</v>
      </c>
      <c r="CC294" s="39">
        <f t="shared" si="254"/>
        <v>1.9078341013824884</v>
      </c>
      <c r="CD294" s="39">
        <f t="shared" si="246"/>
        <v>5.6497695852534564</v>
      </c>
      <c r="CE294" s="39">
        <f t="shared" si="247"/>
        <v>1.8563133640552993</v>
      </c>
      <c r="CF294" s="39">
        <f t="shared" si="256"/>
        <v>0.10599078341013825</v>
      </c>
      <c r="CG294" s="39">
        <f t="shared" si="238"/>
        <v>7.9653000000000002E-2</v>
      </c>
      <c r="CH294" s="39">
        <f t="shared" si="240"/>
        <v>2.8056383843860124</v>
      </c>
      <c r="CI294" s="39">
        <f t="shared" si="241"/>
        <v>7.5518433179723496</v>
      </c>
      <c r="CJ294" s="39">
        <f t="shared" si="257"/>
        <v>0.24990950226244343</v>
      </c>
      <c r="CK294" s="39">
        <f t="shared" si="236"/>
        <v>5.6497695852534564</v>
      </c>
      <c r="CL294" s="39">
        <f t="shared" si="242"/>
        <v>28.75</v>
      </c>
      <c r="CM294" s="39">
        <v>3.8709677419354835</v>
      </c>
      <c r="CN294" s="39">
        <f t="shared" si="253"/>
        <v>6.955645161290323</v>
      </c>
      <c r="CO294" s="39">
        <f t="shared" si="237"/>
        <v>5.6497695852534564</v>
      </c>
      <c r="CP294" s="39">
        <f t="shared" si="248"/>
        <v>14.941341592642294</v>
      </c>
      <c r="CQ294" s="39">
        <f t="shared" si="255"/>
        <v>4.9569822325747692</v>
      </c>
      <c r="CR294" s="39">
        <v>2.9</v>
      </c>
      <c r="CS294" s="39">
        <f t="shared" si="204"/>
        <v>4.9569822325747692</v>
      </c>
      <c r="CT294" s="6"/>
      <c r="CU294" s="39">
        <f t="shared" si="207"/>
        <v>0.92950913588555373</v>
      </c>
    </row>
    <row r="295" spans="1:99">
      <c r="A295" s="59">
        <v>1787</v>
      </c>
      <c r="B295" s="6"/>
      <c r="C295" s="30">
        <v>1420.69</v>
      </c>
      <c r="D295" s="30">
        <v>871.52</v>
      </c>
      <c r="E295" s="30">
        <v>619.78</v>
      </c>
      <c r="F295" s="30">
        <v>1659.57</v>
      </c>
      <c r="G295" s="30">
        <v>24.745000000000001</v>
      </c>
      <c r="H295" s="30">
        <v>2.2879999999999998</v>
      </c>
      <c r="I295" s="6"/>
      <c r="J295" s="30">
        <v>68.483000000000004</v>
      </c>
      <c r="K295" s="30">
        <v>0.81499999999999995</v>
      </c>
      <c r="L295" s="30">
        <v>60.07</v>
      </c>
      <c r="M295" s="6"/>
      <c r="N295" s="30">
        <v>308.79000000000002</v>
      </c>
      <c r="O295" s="30">
        <v>0.84899999999999998</v>
      </c>
      <c r="P295" s="6"/>
      <c r="Q295" s="6"/>
      <c r="R295" s="30">
        <v>101.52</v>
      </c>
      <c r="S295" s="6"/>
      <c r="T295" s="6"/>
      <c r="U295" s="30">
        <v>28.85</v>
      </c>
      <c r="V295" s="6"/>
      <c r="W295" s="30">
        <v>2.089</v>
      </c>
      <c r="X295" s="6"/>
      <c r="Y295" s="30">
        <v>75.42</v>
      </c>
      <c r="Z295" s="6"/>
      <c r="AA295" s="30">
        <v>47.926000000000002</v>
      </c>
      <c r="AB295" s="30">
        <v>94.625</v>
      </c>
      <c r="AC295" s="6"/>
      <c r="AD295" s="6"/>
      <c r="AE295" s="30">
        <v>31.471</v>
      </c>
      <c r="AF295" s="30">
        <v>78.551000000000002</v>
      </c>
      <c r="AG295" s="6"/>
      <c r="AH295" s="30">
        <v>8.8829999999999991</v>
      </c>
      <c r="AI295" s="30">
        <v>372.24</v>
      </c>
      <c r="AJ295" s="6"/>
      <c r="AK295" s="6"/>
      <c r="AL295" s="6"/>
      <c r="AM295" s="30">
        <v>8.4600000000000009</v>
      </c>
      <c r="AN295" s="30"/>
      <c r="AO295" s="39">
        <f t="shared" si="217"/>
        <v>0.29050666666666664</v>
      </c>
      <c r="AP295" s="39">
        <f t="shared" si="250"/>
        <v>0.55318999999999996</v>
      </c>
      <c r="AQ295" s="39">
        <f t="shared" si="210"/>
        <v>0.47356333333333334</v>
      </c>
      <c r="AR295" s="39">
        <f t="shared" si="218"/>
        <v>0.49490000000000001</v>
      </c>
      <c r="AS295" s="39">
        <f t="shared" si="219"/>
        <v>5.2718894009216584</v>
      </c>
      <c r="AT295" s="39">
        <f t="shared" si="220"/>
        <v>0</v>
      </c>
      <c r="AU295" s="39">
        <f t="shared" si="221"/>
        <v>1.5779493087557606</v>
      </c>
      <c r="AV295" s="39">
        <f t="shared" si="222"/>
        <v>0.27180995475113123</v>
      </c>
      <c r="AW295" s="39">
        <f t="shared" si="244"/>
        <v>308.79000000000002</v>
      </c>
      <c r="AX295" s="39">
        <f t="shared" si="223"/>
        <v>1.9562211981566819</v>
      </c>
      <c r="AY295" s="39">
        <f t="shared" si="224"/>
        <v>0</v>
      </c>
      <c r="AZ295" s="39">
        <f t="shared" si="224"/>
        <v>0</v>
      </c>
      <c r="BA295" s="39">
        <f t="shared" si="224"/>
        <v>101.52</v>
      </c>
      <c r="BB295" s="39">
        <f t="shared" si="224"/>
        <v>0</v>
      </c>
      <c r="BC295" s="39">
        <f t="shared" si="225"/>
        <v>0</v>
      </c>
      <c r="BD295" s="39">
        <f t="shared" si="226"/>
        <v>66.474654377880185</v>
      </c>
      <c r="BE295" s="39">
        <f t="shared" si="226"/>
        <v>0</v>
      </c>
      <c r="BF295" s="39">
        <f t="shared" si="226"/>
        <v>4.8133640552995391</v>
      </c>
      <c r="BG295" s="39">
        <f t="shared" si="227"/>
        <v>0</v>
      </c>
      <c r="BH295" s="39">
        <f t="shared" si="251"/>
        <v>6.6057027649769591</v>
      </c>
      <c r="BI295" s="39">
        <f t="shared" si="228"/>
        <v>0</v>
      </c>
      <c r="BJ295" s="39">
        <f t="shared" si="229"/>
        <v>3.2478991596638656</v>
      </c>
      <c r="BK295" s="39">
        <f t="shared" si="230"/>
        <v>9.4625000000000001E-2</v>
      </c>
      <c r="BL295" s="39">
        <f t="shared" si="231"/>
        <v>0</v>
      </c>
      <c r="BM295" s="39">
        <f t="shared" si="232"/>
        <v>0</v>
      </c>
      <c r="BN295" s="39">
        <f t="shared" si="232"/>
        <v>4.8566358024691357E-2</v>
      </c>
      <c r="BO295" s="39">
        <f t="shared" si="232"/>
        <v>0.12122067901234568</v>
      </c>
      <c r="BP295" s="39">
        <f t="shared" si="232"/>
        <v>0</v>
      </c>
      <c r="BQ295" s="39">
        <f t="shared" si="233"/>
        <v>20.467741935483868</v>
      </c>
      <c r="BR295" s="39">
        <f t="shared" si="234"/>
        <v>0</v>
      </c>
      <c r="BS295" s="39">
        <f t="shared" si="235"/>
        <v>0</v>
      </c>
      <c r="BT295" s="39">
        <f t="shared" si="252"/>
        <v>0</v>
      </c>
      <c r="BU295" s="39">
        <f t="shared" si="252"/>
        <v>29.375000000000004</v>
      </c>
      <c r="BV295" s="40"/>
      <c r="BW295" s="39">
        <v>4.6529999999999996</v>
      </c>
      <c r="BX295" s="39">
        <f t="shared" si="211"/>
        <v>0.47356333333333334</v>
      </c>
      <c r="BY295" s="39">
        <f t="shared" si="205"/>
        <v>0.79786035570666669</v>
      </c>
      <c r="BZ295" s="39"/>
      <c r="CA295" s="39">
        <f t="shared" si="206"/>
        <v>0.79786035570666669</v>
      </c>
      <c r="CB295" s="39">
        <f t="shared" si="214"/>
        <v>0.49490000000000001</v>
      </c>
      <c r="CC295" s="39">
        <f t="shared" si="254"/>
        <v>1.9562211981566819</v>
      </c>
      <c r="CD295" s="39">
        <f t="shared" si="246"/>
        <v>5.2718894009216584</v>
      </c>
      <c r="CE295" s="39">
        <f t="shared" si="247"/>
        <v>1.5779493087557606</v>
      </c>
      <c r="CF295" s="39">
        <f t="shared" si="256"/>
        <v>0.108678955453149</v>
      </c>
      <c r="CG295" s="39">
        <f t="shared" si="238"/>
        <v>9.4625000000000001E-2</v>
      </c>
      <c r="CH295" s="39">
        <f t="shared" si="240"/>
        <v>3.2478991596638656</v>
      </c>
      <c r="CI295" s="39">
        <f t="shared" si="241"/>
        <v>0</v>
      </c>
      <c r="CJ295" s="39">
        <f t="shared" si="257"/>
        <v>0.27180995475113123</v>
      </c>
      <c r="CK295" s="39">
        <f t="shared" si="236"/>
        <v>5.2718894009216584</v>
      </c>
      <c r="CL295" s="39">
        <f t="shared" si="242"/>
        <v>29.375000000000004</v>
      </c>
      <c r="CM295" s="39">
        <v>3.8709677419354835</v>
      </c>
      <c r="CN295" s="39">
        <f t="shared" si="253"/>
        <v>6.6057027649769591</v>
      </c>
      <c r="CO295" s="39">
        <f t="shared" si="237"/>
        <v>5.2718894009216584</v>
      </c>
      <c r="CP295" s="39">
        <f t="shared" si="248"/>
        <v>15.74090105341458</v>
      </c>
      <c r="CQ295" s="39">
        <f t="shared" si="255"/>
        <v>5.2481476145117094</v>
      </c>
      <c r="CR295" s="39">
        <v>2.9259018750000001</v>
      </c>
      <c r="CS295" s="39">
        <f t="shared" si="204"/>
        <v>5.2481476145117094</v>
      </c>
      <c r="CT295" s="6"/>
      <c r="CU295" s="39">
        <f t="shared" si="207"/>
        <v>0.97067366922395237</v>
      </c>
    </row>
    <row r="296" spans="1:99">
      <c r="A296" s="59">
        <v>1788</v>
      </c>
      <c r="B296" s="6"/>
      <c r="C296" s="30">
        <v>1257.27</v>
      </c>
      <c r="D296" s="30">
        <v>852.28</v>
      </c>
      <c r="E296" s="30">
        <v>568.33000000000004</v>
      </c>
      <c r="F296" s="30">
        <v>1679.15</v>
      </c>
      <c r="G296" s="30">
        <v>23.43</v>
      </c>
      <c r="H296" s="30">
        <v>2.0670000000000002</v>
      </c>
      <c r="I296" s="6"/>
      <c r="J296" s="30">
        <v>61.131</v>
      </c>
      <c r="K296" s="6"/>
      <c r="L296" s="30">
        <v>61.04</v>
      </c>
      <c r="M296" s="6"/>
      <c r="N296" s="30">
        <v>549.54</v>
      </c>
      <c r="O296" s="30">
        <v>0.86299999999999999</v>
      </c>
      <c r="P296" s="30">
        <v>383.4</v>
      </c>
      <c r="Q296" s="6"/>
      <c r="R296" s="30">
        <v>89.46</v>
      </c>
      <c r="S296" s="6"/>
      <c r="T296" s="6"/>
      <c r="U296" s="30">
        <v>26.75</v>
      </c>
      <c r="V296" s="6"/>
      <c r="W296" s="30">
        <v>2.0609999999999999</v>
      </c>
      <c r="X296" s="6"/>
      <c r="Y296" s="30">
        <v>64.581000000000003</v>
      </c>
      <c r="Z296" s="6"/>
      <c r="AA296" s="6"/>
      <c r="AB296" s="6"/>
      <c r="AC296" s="6"/>
      <c r="AD296" s="6"/>
      <c r="AE296" s="30">
        <v>32.206000000000003</v>
      </c>
      <c r="AF296" s="30">
        <v>71.27</v>
      </c>
      <c r="AG296" s="6"/>
      <c r="AH296" s="30">
        <v>8.52</v>
      </c>
      <c r="AI296" s="6"/>
      <c r="AJ296" s="6"/>
      <c r="AK296" s="6"/>
      <c r="AL296" s="6"/>
      <c r="AM296" s="6"/>
      <c r="AN296" s="6"/>
      <c r="AO296" s="39">
        <f t="shared" si="217"/>
        <v>0.28409333333333331</v>
      </c>
      <c r="AP296" s="39">
        <f t="shared" si="250"/>
        <v>0.55971666666666675</v>
      </c>
      <c r="AQ296" s="39">
        <f t="shared" si="210"/>
        <v>0.41909000000000002</v>
      </c>
      <c r="AR296" s="39">
        <f t="shared" si="218"/>
        <v>0.46860000000000002</v>
      </c>
      <c r="AS296" s="39">
        <f t="shared" si="219"/>
        <v>4.7626728110599084</v>
      </c>
      <c r="AT296" s="39">
        <f t="shared" si="220"/>
        <v>0</v>
      </c>
      <c r="AU296" s="39">
        <f t="shared" si="221"/>
        <v>1.4085483870967743</v>
      </c>
      <c r="AV296" s="39">
        <f t="shared" si="222"/>
        <v>0.27619909502262441</v>
      </c>
      <c r="AW296" s="39">
        <f t="shared" si="244"/>
        <v>549.54</v>
      </c>
      <c r="AX296" s="39">
        <f t="shared" si="223"/>
        <v>1.9884792626728109</v>
      </c>
      <c r="AY296" s="39">
        <f t="shared" si="224"/>
        <v>383.4</v>
      </c>
      <c r="AZ296" s="39">
        <f t="shared" si="224"/>
        <v>0</v>
      </c>
      <c r="BA296" s="39">
        <f t="shared" si="224"/>
        <v>89.46</v>
      </c>
      <c r="BB296" s="39">
        <f t="shared" si="224"/>
        <v>0</v>
      </c>
      <c r="BC296" s="39">
        <f t="shared" si="225"/>
        <v>0</v>
      </c>
      <c r="BD296" s="39">
        <f t="shared" si="226"/>
        <v>61.635944700460833</v>
      </c>
      <c r="BE296" s="39">
        <f t="shared" si="226"/>
        <v>0</v>
      </c>
      <c r="BF296" s="39">
        <f t="shared" si="226"/>
        <v>4.7488479262672811</v>
      </c>
      <c r="BG296" s="39">
        <f t="shared" si="227"/>
        <v>0</v>
      </c>
      <c r="BH296" s="39">
        <f t="shared" si="251"/>
        <v>0</v>
      </c>
      <c r="BI296" s="39">
        <f t="shared" si="228"/>
        <v>0</v>
      </c>
      <c r="BJ296" s="39">
        <f t="shared" si="229"/>
        <v>0</v>
      </c>
      <c r="BK296" s="39">
        <f t="shared" si="230"/>
        <v>0</v>
      </c>
      <c r="BL296" s="39">
        <f t="shared" si="231"/>
        <v>0</v>
      </c>
      <c r="BM296" s="39">
        <f t="shared" si="232"/>
        <v>0</v>
      </c>
      <c r="BN296" s="39">
        <f t="shared" si="232"/>
        <v>4.9700617283950622E-2</v>
      </c>
      <c r="BO296" s="39">
        <f t="shared" si="232"/>
        <v>0.10998456790123456</v>
      </c>
      <c r="BP296" s="39">
        <f t="shared" si="232"/>
        <v>0</v>
      </c>
      <c r="BQ296" s="39">
        <f t="shared" si="233"/>
        <v>19.631336405529954</v>
      </c>
      <c r="BR296" s="39">
        <f t="shared" si="234"/>
        <v>0</v>
      </c>
      <c r="BS296" s="39">
        <f t="shared" si="235"/>
        <v>0</v>
      </c>
      <c r="BT296" s="39">
        <f t="shared" si="252"/>
        <v>0</v>
      </c>
      <c r="BU296" s="39">
        <f t="shared" si="252"/>
        <v>0</v>
      </c>
      <c r="BV296" s="40"/>
      <c r="BW296" s="39">
        <v>4.6859999999999999</v>
      </c>
      <c r="BX296" s="39">
        <f t="shared" si="211"/>
        <v>0.41909000000000002</v>
      </c>
      <c r="BY296" s="39">
        <f t="shared" si="205"/>
        <v>0.73102608132000013</v>
      </c>
      <c r="BZ296" s="39"/>
      <c r="CA296" s="39">
        <f t="shared" si="206"/>
        <v>0.73102608132000013</v>
      </c>
      <c r="CB296" s="39">
        <f t="shared" si="214"/>
        <v>0.46860000000000002</v>
      </c>
      <c r="CC296" s="39">
        <f t="shared" si="254"/>
        <v>1.9884792626728109</v>
      </c>
      <c r="CD296" s="39">
        <f t="shared" si="246"/>
        <v>4.7626728110599084</v>
      </c>
      <c r="CE296" s="39">
        <f t="shared" si="247"/>
        <v>1.4085483870967743</v>
      </c>
      <c r="CF296" s="39">
        <f t="shared" si="256"/>
        <v>0.1104710701484895</v>
      </c>
      <c r="CG296" s="39">
        <f t="shared" si="238"/>
        <v>0</v>
      </c>
      <c r="CH296" s="39">
        <f t="shared" si="240"/>
        <v>0</v>
      </c>
      <c r="CI296" s="39">
        <f t="shared" si="241"/>
        <v>0</v>
      </c>
      <c r="CJ296" s="39">
        <f t="shared" si="257"/>
        <v>0.27619909502262441</v>
      </c>
      <c r="CK296" s="39">
        <f t="shared" si="236"/>
        <v>4.7626728110599084</v>
      </c>
      <c r="CL296" s="39">
        <f t="shared" si="242"/>
        <v>0</v>
      </c>
      <c r="CM296" s="39">
        <v>3.8709677419354835</v>
      </c>
      <c r="CN296" s="39">
        <v>6</v>
      </c>
      <c r="CO296" s="39">
        <f t="shared" si="237"/>
        <v>4.7626728110599084</v>
      </c>
      <c r="CP296" s="39">
        <f t="shared" si="248"/>
        <v>14.281855330636875</v>
      </c>
      <c r="CQ296" s="39">
        <f t="shared" si="255"/>
        <v>5.3707172340556113</v>
      </c>
      <c r="CR296" s="39">
        <v>3.0078599107142856</v>
      </c>
      <c r="CS296" s="39">
        <f t="shared" si="204"/>
        <v>5.3707172340556113</v>
      </c>
      <c r="CT296" s="6"/>
      <c r="CU296" s="39">
        <f t="shared" si="207"/>
        <v>0.92502534305230166</v>
      </c>
    </row>
    <row r="297" spans="1:99">
      <c r="A297" s="59">
        <v>1789</v>
      </c>
      <c r="B297" s="6"/>
      <c r="C297" s="30">
        <v>1343.18</v>
      </c>
      <c r="D297" s="30">
        <v>937.2</v>
      </c>
      <c r="E297" s="30">
        <v>640.91999999999996</v>
      </c>
      <c r="F297" s="30">
        <v>2373.67</v>
      </c>
      <c r="G297" s="30">
        <v>21.939</v>
      </c>
      <c r="H297" s="30">
        <v>1.89</v>
      </c>
      <c r="I297" s="6"/>
      <c r="J297" s="30">
        <v>59.725000000000001</v>
      </c>
      <c r="K297" s="30">
        <v>0.75690000000000002</v>
      </c>
      <c r="L297" s="30">
        <v>60.58</v>
      </c>
      <c r="M297" s="6"/>
      <c r="N297" s="30">
        <v>447.3</v>
      </c>
      <c r="O297" s="30">
        <v>0.85199999999999998</v>
      </c>
      <c r="P297" s="30">
        <v>310.98</v>
      </c>
      <c r="Q297" s="6"/>
      <c r="R297" s="30">
        <v>195.96</v>
      </c>
      <c r="S297" s="6"/>
      <c r="T297" s="6"/>
      <c r="U297" s="30">
        <v>27.95</v>
      </c>
      <c r="V297" s="6"/>
      <c r="W297" s="30">
        <v>2.0489999999999999</v>
      </c>
      <c r="X297" s="6"/>
      <c r="Y297" s="30">
        <v>70.331999999999994</v>
      </c>
      <c r="Z297" s="6"/>
      <c r="AA297" s="30">
        <v>38.595999999999997</v>
      </c>
      <c r="AB297" s="30">
        <v>106.5</v>
      </c>
      <c r="AC297" s="6"/>
      <c r="AD297" s="6"/>
      <c r="AE297" s="30">
        <v>31.78</v>
      </c>
      <c r="AF297" s="30">
        <v>75.316999999999993</v>
      </c>
      <c r="AG297" s="6"/>
      <c r="AH297" s="30">
        <v>8.0939999999999994</v>
      </c>
      <c r="AI297" s="30">
        <v>387.66</v>
      </c>
      <c r="AJ297" s="6"/>
      <c r="AK297" s="6"/>
      <c r="AL297" s="6"/>
      <c r="AM297" s="6"/>
      <c r="AN297" s="6"/>
      <c r="AO297" s="39">
        <f t="shared" si="217"/>
        <v>0.31240000000000001</v>
      </c>
      <c r="AP297" s="39">
        <f t="shared" si="250"/>
        <v>0.79122333333333339</v>
      </c>
      <c r="AQ297" s="39">
        <f t="shared" si="210"/>
        <v>0.44772666666666666</v>
      </c>
      <c r="AR297" s="39">
        <f t="shared" si="218"/>
        <v>0.43878</v>
      </c>
      <c r="AS297" s="39">
        <f t="shared" si="219"/>
        <v>4.354838709677419</v>
      </c>
      <c r="AT297" s="39">
        <f t="shared" si="220"/>
        <v>0</v>
      </c>
      <c r="AU297" s="39">
        <f t="shared" si="221"/>
        <v>1.3761520737327189</v>
      </c>
      <c r="AV297" s="39">
        <f t="shared" si="222"/>
        <v>0.27411764705882352</v>
      </c>
      <c r="AW297" s="39">
        <f t="shared" si="244"/>
        <v>447.3</v>
      </c>
      <c r="AX297" s="39">
        <f t="shared" si="223"/>
        <v>1.9631336405529953</v>
      </c>
      <c r="AY297" s="39">
        <f t="shared" si="224"/>
        <v>310.98</v>
      </c>
      <c r="AZ297" s="39">
        <f t="shared" si="224"/>
        <v>0</v>
      </c>
      <c r="BA297" s="39">
        <f t="shared" si="224"/>
        <v>195.96</v>
      </c>
      <c r="BB297" s="39">
        <f t="shared" si="224"/>
        <v>0</v>
      </c>
      <c r="BC297" s="39">
        <f t="shared" si="225"/>
        <v>0</v>
      </c>
      <c r="BD297" s="39">
        <f t="shared" si="226"/>
        <v>64.400921658986178</v>
      </c>
      <c r="BE297" s="39">
        <f t="shared" si="226"/>
        <v>0</v>
      </c>
      <c r="BF297" s="39">
        <f t="shared" si="226"/>
        <v>4.7211981566820276</v>
      </c>
      <c r="BG297" s="39">
        <f t="shared" si="227"/>
        <v>0</v>
      </c>
      <c r="BH297" s="39">
        <f t="shared" si="251"/>
        <v>5.4046658986175116</v>
      </c>
      <c r="BI297" s="39">
        <f t="shared" si="228"/>
        <v>0</v>
      </c>
      <c r="BJ297" s="39">
        <f t="shared" si="229"/>
        <v>2.6156139875304958</v>
      </c>
      <c r="BK297" s="39">
        <f t="shared" si="230"/>
        <v>0.1065</v>
      </c>
      <c r="BL297" s="39">
        <f t="shared" si="231"/>
        <v>0</v>
      </c>
      <c r="BM297" s="39">
        <f t="shared" si="232"/>
        <v>0</v>
      </c>
      <c r="BN297" s="39">
        <f t="shared" si="232"/>
        <v>4.904320987654321E-2</v>
      </c>
      <c r="BO297" s="39">
        <f t="shared" si="232"/>
        <v>0.11622993827160492</v>
      </c>
      <c r="BP297" s="39">
        <f t="shared" si="232"/>
        <v>0</v>
      </c>
      <c r="BQ297" s="39">
        <f t="shared" si="233"/>
        <v>18.649769585253456</v>
      </c>
      <c r="BR297" s="39">
        <f t="shared" si="234"/>
        <v>0</v>
      </c>
      <c r="BS297" s="39">
        <f t="shared" si="235"/>
        <v>0</v>
      </c>
      <c r="BT297" s="39">
        <f t="shared" si="252"/>
        <v>0</v>
      </c>
      <c r="BU297" s="39">
        <f t="shared" si="252"/>
        <v>0</v>
      </c>
      <c r="BV297" s="40"/>
      <c r="BW297" s="39">
        <v>4.6859999999999999</v>
      </c>
      <c r="BX297" s="39">
        <f t="shared" si="211"/>
        <v>0.44772666666666666</v>
      </c>
      <c r="BY297" s="39">
        <f t="shared" si="205"/>
        <v>0.76666006021333344</v>
      </c>
      <c r="BZ297" s="39"/>
      <c r="CA297" s="39">
        <f t="shared" si="206"/>
        <v>0.76666006021333344</v>
      </c>
      <c r="CB297" s="39">
        <f t="shared" si="214"/>
        <v>0.43878</v>
      </c>
      <c r="CC297" s="39">
        <f t="shared" si="254"/>
        <v>1.9631336405529953</v>
      </c>
      <c r="CD297" s="39">
        <f t="shared" si="246"/>
        <v>4.354838709677419</v>
      </c>
      <c r="CE297" s="39">
        <f t="shared" si="247"/>
        <v>1.3761520737327189</v>
      </c>
      <c r="CF297" s="39">
        <f t="shared" si="256"/>
        <v>0.10906298003072196</v>
      </c>
      <c r="CG297" s="39">
        <f t="shared" si="238"/>
        <v>0.1065</v>
      </c>
      <c r="CH297" s="39">
        <f t="shared" si="240"/>
        <v>2.6156139875304958</v>
      </c>
      <c r="CI297" s="39">
        <f t="shared" si="241"/>
        <v>0</v>
      </c>
      <c r="CJ297" s="39">
        <f t="shared" si="257"/>
        <v>0.27411764705882352</v>
      </c>
      <c r="CK297" s="39">
        <f t="shared" si="236"/>
        <v>4.354838709677419</v>
      </c>
      <c r="CL297" s="39">
        <f t="shared" si="242"/>
        <v>0</v>
      </c>
      <c r="CM297" s="39">
        <v>3.8709677419354835</v>
      </c>
      <c r="CN297" s="39">
        <f t="shared" ref="CN297:CN311" si="258">BH297</f>
        <v>5.4046658986175116</v>
      </c>
      <c r="CO297" s="39">
        <f t="shared" si="237"/>
        <v>4.354838709677419</v>
      </c>
      <c r="CP297" s="39">
        <f t="shared" si="248"/>
        <v>15.092837069420195</v>
      </c>
      <c r="CQ297" s="39">
        <f t="shared" si="255"/>
        <v>5.2996768831362884</v>
      </c>
      <c r="CR297" s="40"/>
      <c r="CS297" s="39">
        <f t="shared" ref="CS297:CS323" si="259">CQ297</f>
        <v>5.2996768831362884</v>
      </c>
      <c r="CT297" s="6"/>
      <c r="CU297" s="39">
        <f t="shared" si="207"/>
        <v>0.91902558423376035</v>
      </c>
    </row>
    <row r="298" spans="1:99">
      <c r="A298" s="59">
        <v>1790</v>
      </c>
      <c r="B298" s="6"/>
      <c r="C298" s="30">
        <v>1399.41</v>
      </c>
      <c r="D298" s="30">
        <v>952.96</v>
      </c>
      <c r="E298" s="30">
        <v>617.70000000000005</v>
      </c>
      <c r="F298" s="30">
        <v>2311.0100000000002</v>
      </c>
      <c r="G298" s="30">
        <v>21.867999999999999</v>
      </c>
      <c r="H298" s="30">
        <v>2.016</v>
      </c>
      <c r="I298" s="6"/>
      <c r="J298" s="30">
        <v>64.027000000000001</v>
      </c>
      <c r="K298" s="30">
        <v>0.85199999999999998</v>
      </c>
      <c r="L298" s="30">
        <v>60.79</v>
      </c>
      <c r="M298" s="6"/>
      <c r="N298" s="30">
        <v>643.22</v>
      </c>
      <c r="O298" s="30">
        <v>0.85499999999999998</v>
      </c>
      <c r="P298" s="30">
        <v>426</v>
      </c>
      <c r="Q298" s="6"/>
      <c r="R298" s="6"/>
      <c r="S298" s="6"/>
      <c r="T298" s="6"/>
      <c r="U298" s="30">
        <v>31.61</v>
      </c>
      <c r="V298" s="6"/>
      <c r="W298" s="30">
        <v>2.2290000000000001</v>
      </c>
      <c r="X298" s="6"/>
      <c r="Y298" s="30">
        <v>83.07</v>
      </c>
      <c r="Z298" s="6"/>
      <c r="AA298" s="30">
        <v>36.21</v>
      </c>
      <c r="AB298" s="30">
        <v>76.680000000000007</v>
      </c>
      <c r="AC298" s="6"/>
      <c r="AD298" s="6"/>
      <c r="AE298" s="30">
        <v>42.515000000000001</v>
      </c>
      <c r="AF298" s="30">
        <v>98.192999999999998</v>
      </c>
      <c r="AG298" s="6"/>
      <c r="AH298" s="30">
        <v>9.1590000000000007</v>
      </c>
      <c r="AI298" s="30">
        <v>400.44</v>
      </c>
      <c r="AJ298" s="6"/>
      <c r="AK298" s="6"/>
      <c r="AL298" s="6"/>
      <c r="AM298" s="6"/>
      <c r="AN298" s="6"/>
      <c r="AO298" s="39">
        <f t="shared" si="217"/>
        <v>0.31765333333333334</v>
      </c>
      <c r="AP298" s="39">
        <f t="shared" si="250"/>
        <v>0.77033666666666678</v>
      </c>
      <c r="AQ298" s="39">
        <f t="shared" si="210"/>
        <v>0.46647000000000005</v>
      </c>
      <c r="AR298" s="39">
        <f t="shared" si="218"/>
        <v>0.43735999999999997</v>
      </c>
      <c r="AS298" s="39">
        <f t="shared" si="219"/>
        <v>4.645161290322581</v>
      </c>
      <c r="AT298" s="39">
        <f t="shared" si="220"/>
        <v>0</v>
      </c>
      <c r="AU298" s="39">
        <f t="shared" si="221"/>
        <v>1.4752764976958526</v>
      </c>
      <c r="AV298" s="39">
        <f t="shared" si="222"/>
        <v>0.2750678733031674</v>
      </c>
      <c r="AW298" s="39">
        <f t="shared" si="244"/>
        <v>643.22</v>
      </c>
      <c r="AX298" s="39">
        <f t="shared" si="223"/>
        <v>1.9700460829493087</v>
      </c>
      <c r="AY298" s="39">
        <f t="shared" si="224"/>
        <v>426</v>
      </c>
      <c r="AZ298" s="39">
        <f t="shared" si="224"/>
        <v>0</v>
      </c>
      <c r="BA298" s="39">
        <f t="shared" si="224"/>
        <v>0</v>
      </c>
      <c r="BB298" s="39">
        <f t="shared" si="224"/>
        <v>0</v>
      </c>
      <c r="BC298" s="39">
        <f t="shared" si="225"/>
        <v>0</v>
      </c>
      <c r="BD298" s="39">
        <f t="shared" si="226"/>
        <v>72.834101382488484</v>
      </c>
      <c r="BE298" s="39">
        <f t="shared" si="226"/>
        <v>0</v>
      </c>
      <c r="BF298" s="39">
        <f t="shared" si="226"/>
        <v>5.1359447004608301</v>
      </c>
      <c r="BG298" s="39">
        <f t="shared" si="227"/>
        <v>0</v>
      </c>
      <c r="BH298" s="39">
        <f t="shared" si="251"/>
        <v>5.241935483870968</v>
      </c>
      <c r="BI298" s="39">
        <f t="shared" si="228"/>
        <v>0</v>
      </c>
      <c r="BJ298" s="39">
        <f t="shared" si="229"/>
        <v>2.4539170506912442</v>
      </c>
      <c r="BK298" s="39">
        <f t="shared" si="230"/>
        <v>7.6680000000000012E-2</v>
      </c>
      <c r="BL298" s="39">
        <f t="shared" si="231"/>
        <v>0</v>
      </c>
      <c r="BM298" s="39">
        <f t="shared" si="232"/>
        <v>0</v>
      </c>
      <c r="BN298" s="39">
        <f t="shared" si="232"/>
        <v>6.5609567901234567E-2</v>
      </c>
      <c r="BO298" s="39">
        <f t="shared" si="232"/>
        <v>0.15153240740740739</v>
      </c>
      <c r="BP298" s="39">
        <f t="shared" si="232"/>
        <v>0</v>
      </c>
      <c r="BQ298" s="39">
        <f t="shared" si="233"/>
        <v>21.103686635944701</v>
      </c>
      <c r="BR298" s="39">
        <f t="shared" si="234"/>
        <v>0</v>
      </c>
      <c r="BS298" s="39">
        <f t="shared" si="235"/>
        <v>0</v>
      </c>
      <c r="BT298" s="39">
        <f t="shared" si="252"/>
        <v>0</v>
      </c>
      <c r="BU298" s="39">
        <f t="shared" si="252"/>
        <v>0</v>
      </c>
      <c r="BV298" s="40"/>
      <c r="BW298" s="39">
        <v>4.6859999999999999</v>
      </c>
      <c r="BX298" s="39">
        <f t="shared" si="211"/>
        <v>0.46647000000000005</v>
      </c>
      <c r="BY298" s="39">
        <f t="shared" si="205"/>
        <v>0.78998328956000019</v>
      </c>
      <c r="BZ298" s="39"/>
      <c r="CA298" s="39">
        <f t="shared" si="206"/>
        <v>0.78998328956000019</v>
      </c>
      <c r="CB298" s="39">
        <f t="shared" si="214"/>
        <v>0.43735999999999997</v>
      </c>
      <c r="CC298" s="39">
        <f t="shared" si="254"/>
        <v>1.9700460829493087</v>
      </c>
      <c r="CD298" s="39">
        <f t="shared" si="246"/>
        <v>4.645161290322581</v>
      </c>
      <c r="CE298" s="39">
        <f t="shared" si="247"/>
        <v>1.4752764976958526</v>
      </c>
      <c r="CF298" s="39">
        <f t="shared" si="256"/>
        <v>0.10944700460829493</v>
      </c>
      <c r="CG298" s="39">
        <f t="shared" si="238"/>
        <v>7.6680000000000012E-2</v>
      </c>
      <c r="CH298" s="39">
        <f t="shared" si="240"/>
        <v>2.4539170506912442</v>
      </c>
      <c r="CI298" s="39">
        <f t="shared" si="241"/>
        <v>0</v>
      </c>
      <c r="CJ298" s="39">
        <f t="shared" si="257"/>
        <v>0.2750678733031674</v>
      </c>
      <c r="CK298" s="39">
        <f t="shared" si="236"/>
        <v>4.645161290322581</v>
      </c>
      <c r="CL298" s="39">
        <f t="shared" si="242"/>
        <v>0</v>
      </c>
      <c r="CM298" s="39">
        <v>3.8709677419354835</v>
      </c>
      <c r="CN298" s="39">
        <f t="shared" si="258"/>
        <v>5.241935483870968</v>
      </c>
      <c r="CO298" s="39">
        <f t="shared" si="237"/>
        <v>4.645161290322581</v>
      </c>
      <c r="CP298" s="39">
        <f t="shared" si="248"/>
        <v>19.676977977847994</v>
      </c>
      <c r="CQ298" s="39">
        <f t="shared" si="255"/>
        <v>7.0898603740257808</v>
      </c>
      <c r="CR298" s="40"/>
      <c r="CS298" s="39">
        <f t="shared" si="259"/>
        <v>7.0898603740257808</v>
      </c>
      <c r="CT298" s="6"/>
      <c r="CU298" s="39">
        <f t="shared" si="207"/>
        <v>0.9590503949100202</v>
      </c>
    </row>
    <row r="299" spans="1:99">
      <c r="A299" s="59">
        <v>1791</v>
      </c>
      <c r="B299" s="6"/>
      <c r="C299" s="30">
        <v>1067.7</v>
      </c>
      <c r="D299" s="30">
        <v>874.62</v>
      </c>
      <c r="E299" s="30">
        <v>451.02</v>
      </c>
      <c r="F299" s="30">
        <v>1787.78</v>
      </c>
      <c r="G299" s="30">
        <v>26.838000000000001</v>
      </c>
      <c r="H299" s="30">
        <v>1.919</v>
      </c>
      <c r="I299" s="6"/>
      <c r="J299" s="30">
        <v>75.018000000000001</v>
      </c>
      <c r="K299" s="6"/>
      <c r="L299" s="30">
        <v>60.28</v>
      </c>
      <c r="M299" s="6"/>
      <c r="N299" s="30">
        <v>592.65</v>
      </c>
      <c r="O299" s="30">
        <v>0.79100000000000004</v>
      </c>
      <c r="P299" s="6"/>
      <c r="Q299" s="6"/>
      <c r="R299" s="30">
        <v>136.32</v>
      </c>
      <c r="S299" s="6"/>
      <c r="T299" s="6"/>
      <c r="U299" s="30">
        <v>30.25</v>
      </c>
      <c r="V299" s="6"/>
      <c r="W299" s="30">
        <v>2.1640000000000001</v>
      </c>
      <c r="X299" s="6"/>
      <c r="Y299" s="30">
        <v>69.564999999999998</v>
      </c>
      <c r="Z299" s="6"/>
      <c r="AA299" s="30">
        <v>38.212000000000003</v>
      </c>
      <c r="AB299" s="30">
        <v>92.867999999999995</v>
      </c>
      <c r="AC299" s="6"/>
      <c r="AD299" s="6"/>
      <c r="AE299" s="30">
        <v>48.478999999999999</v>
      </c>
      <c r="AF299" s="30">
        <v>98.662000000000006</v>
      </c>
      <c r="AG299" s="6"/>
      <c r="AH299" s="6"/>
      <c r="AI299" s="30">
        <v>383.4</v>
      </c>
      <c r="AJ299" s="6"/>
      <c r="AK299" s="6"/>
      <c r="AL299" s="6"/>
      <c r="AM299" s="6"/>
      <c r="AN299" s="6"/>
      <c r="AO299" s="39">
        <f t="shared" si="217"/>
        <v>0.29154000000000002</v>
      </c>
      <c r="AP299" s="39">
        <f t="shared" si="250"/>
        <v>0.5959266666666666</v>
      </c>
      <c r="AQ299" s="39">
        <f t="shared" si="210"/>
        <v>0.35589999999999999</v>
      </c>
      <c r="AR299" s="39">
        <f t="shared" si="218"/>
        <v>0.53676000000000001</v>
      </c>
      <c r="AS299" s="39">
        <f t="shared" si="219"/>
        <v>4.4216589861751157</v>
      </c>
      <c r="AT299" s="39">
        <f t="shared" si="220"/>
        <v>0</v>
      </c>
      <c r="AU299" s="39">
        <f t="shared" si="221"/>
        <v>1.7285253456221199</v>
      </c>
      <c r="AV299" s="39">
        <f t="shared" si="222"/>
        <v>0.27276018099547511</v>
      </c>
      <c r="AW299" s="39">
        <f t="shared" si="244"/>
        <v>592.65</v>
      </c>
      <c r="AX299" s="39">
        <f t="shared" si="223"/>
        <v>1.8225806451612905</v>
      </c>
      <c r="AY299" s="39">
        <f t="shared" si="224"/>
        <v>0</v>
      </c>
      <c r="AZ299" s="39">
        <f t="shared" si="224"/>
        <v>0</v>
      </c>
      <c r="BA299" s="39">
        <f t="shared" si="224"/>
        <v>136.32</v>
      </c>
      <c r="BB299" s="39">
        <f t="shared" si="224"/>
        <v>0</v>
      </c>
      <c r="BC299" s="39">
        <f t="shared" si="225"/>
        <v>0</v>
      </c>
      <c r="BD299" s="39">
        <f t="shared" si="226"/>
        <v>69.700460829493082</v>
      </c>
      <c r="BE299" s="39">
        <f t="shared" si="226"/>
        <v>0</v>
      </c>
      <c r="BF299" s="39">
        <f t="shared" si="226"/>
        <v>4.9861751152073737</v>
      </c>
      <c r="BG299" s="39">
        <f t="shared" si="227"/>
        <v>0</v>
      </c>
      <c r="BH299" s="39">
        <f t="shared" si="251"/>
        <v>7.862903225806452</v>
      </c>
      <c r="BI299" s="39">
        <f t="shared" si="228"/>
        <v>0</v>
      </c>
      <c r="BJ299" s="39">
        <f t="shared" si="229"/>
        <v>2.5895906749796693</v>
      </c>
      <c r="BK299" s="39">
        <f t="shared" si="230"/>
        <v>9.2867999999999992E-2</v>
      </c>
      <c r="BL299" s="39">
        <f t="shared" si="231"/>
        <v>0</v>
      </c>
      <c r="BM299" s="39">
        <f t="shared" si="232"/>
        <v>0</v>
      </c>
      <c r="BN299" s="39">
        <f t="shared" si="232"/>
        <v>7.4813271604938267E-2</v>
      </c>
      <c r="BO299" s="39">
        <f t="shared" si="232"/>
        <v>0.15225617283950618</v>
      </c>
      <c r="BP299" s="39">
        <f t="shared" si="232"/>
        <v>0</v>
      </c>
      <c r="BQ299" s="39">
        <f t="shared" si="233"/>
        <v>0</v>
      </c>
      <c r="BR299" s="39">
        <f t="shared" si="234"/>
        <v>0</v>
      </c>
      <c r="BS299" s="39">
        <f t="shared" si="235"/>
        <v>0</v>
      </c>
      <c r="BT299" s="39">
        <f t="shared" si="252"/>
        <v>0</v>
      </c>
      <c r="BU299" s="39">
        <f t="shared" si="252"/>
        <v>0</v>
      </c>
      <c r="BV299" s="40"/>
      <c r="BW299" s="39">
        <v>4.5999999999999996</v>
      </c>
      <c r="BX299" s="39">
        <f t="shared" si="211"/>
        <v>0.35589999999999999</v>
      </c>
      <c r="BY299" s="39">
        <f t="shared" ref="BY299:BY322" si="260">1.244348*BX299+(0.011645+0.017128)*BW299+0.074702</f>
        <v>0.64992125320000005</v>
      </c>
      <c r="BZ299" s="39"/>
      <c r="CA299" s="39">
        <f t="shared" ref="CA299:CA322" si="261">BY299</f>
        <v>0.64992125320000005</v>
      </c>
      <c r="CB299" s="39">
        <f t="shared" si="214"/>
        <v>0.53676000000000001</v>
      </c>
      <c r="CC299" s="39">
        <f t="shared" si="254"/>
        <v>1.8225806451612905</v>
      </c>
      <c r="CD299" s="39">
        <f t="shared" si="246"/>
        <v>4.4216589861751157</v>
      </c>
      <c r="CE299" s="39">
        <f t="shared" si="247"/>
        <v>1.7285253456221199</v>
      </c>
      <c r="CF299" s="39">
        <f t="shared" si="256"/>
        <v>0.10125448028673836</v>
      </c>
      <c r="CG299" s="39">
        <f t="shared" si="238"/>
        <v>9.2867999999999992E-2</v>
      </c>
      <c r="CH299" s="39">
        <f t="shared" si="240"/>
        <v>2.5895906749796693</v>
      </c>
      <c r="CI299" s="39">
        <f t="shared" si="241"/>
        <v>0</v>
      </c>
      <c r="CJ299" s="39">
        <f t="shared" si="257"/>
        <v>0.27276018099547511</v>
      </c>
      <c r="CK299" s="39">
        <f t="shared" si="236"/>
        <v>4.4216589861751157</v>
      </c>
      <c r="CL299" s="39">
        <f t="shared" si="242"/>
        <v>0</v>
      </c>
      <c r="CM299" s="39">
        <v>3.8709677419354835</v>
      </c>
      <c r="CN299" s="39">
        <f t="shared" si="258"/>
        <v>7.862903225806452</v>
      </c>
      <c r="CO299" s="39">
        <f t="shared" si="237"/>
        <v>4.4216589861751157</v>
      </c>
      <c r="CP299" s="39">
        <f t="shared" si="248"/>
        <v>19.770961282886141</v>
      </c>
      <c r="CQ299" s="39">
        <f t="shared" si="255"/>
        <v>8.0844252868962894</v>
      </c>
      <c r="CR299" s="40"/>
      <c r="CS299" s="39">
        <f t="shared" si="259"/>
        <v>8.0844252868962894</v>
      </c>
      <c r="CT299" s="6"/>
      <c r="CU299" s="39">
        <f t="shared" ref="CU299:CU322" si="262">(182*$CA299+$CB$4*$CB299+$CC$4*$CC299+$CD$4*$CD299+$CE$4*$CE299+$CF$4*$CF299+$CJ$4*$CJ299+$CK$4*$CK299+$CM$4*$CM299+$CN$4*$CN299+$CO$4*$CO299+5*$CS299)/414.8987</f>
        <v>0.92477023803013203</v>
      </c>
    </row>
    <row r="300" spans="1:99">
      <c r="A300" s="59">
        <v>1792</v>
      </c>
      <c r="B300" s="6"/>
      <c r="C300" s="30">
        <v>1001.77</v>
      </c>
      <c r="D300" s="30">
        <v>816.9</v>
      </c>
      <c r="E300" s="30">
        <v>501.36</v>
      </c>
      <c r="F300" s="30">
        <v>1579.04</v>
      </c>
      <c r="G300" s="30">
        <v>22.100999999999999</v>
      </c>
      <c r="H300" s="30">
        <v>2.7559999999999998</v>
      </c>
      <c r="I300" s="6"/>
      <c r="J300" s="30">
        <v>59.046999999999997</v>
      </c>
      <c r="K300" s="6"/>
      <c r="L300" s="30">
        <v>61.13</v>
      </c>
      <c r="M300" s="6"/>
      <c r="N300" s="6"/>
      <c r="O300" s="30">
        <v>0.83499999999999996</v>
      </c>
      <c r="P300" s="6"/>
      <c r="Q300" s="6"/>
      <c r="R300" s="30">
        <v>145.94999999999999</v>
      </c>
      <c r="S300" s="6"/>
      <c r="T300" s="6"/>
      <c r="U300" s="30">
        <v>35.07</v>
      </c>
      <c r="V300" s="6"/>
      <c r="W300" s="30">
        <v>2.0289999999999999</v>
      </c>
      <c r="X300" s="6"/>
      <c r="Y300" s="30">
        <v>63.801000000000002</v>
      </c>
      <c r="Z300" s="6"/>
      <c r="AA300" s="30">
        <v>33.067999999999998</v>
      </c>
      <c r="AB300" s="30">
        <v>80.063999999999993</v>
      </c>
      <c r="AC300" s="6"/>
      <c r="AD300" s="6"/>
      <c r="AE300" s="30">
        <v>42.533999999999999</v>
      </c>
      <c r="AF300" s="30">
        <v>81.69</v>
      </c>
      <c r="AG300" s="6"/>
      <c r="AH300" s="30">
        <v>9.1739999999999995</v>
      </c>
      <c r="AI300" s="30">
        <v>371.13</v>
      </c>
      <c r="AJ300" s="6"/>
      <c r="AK300" s="6"/>
      <c r="AL300" s="6"/>
      <c r="AM300" s="6"/>
      <c r="AN300" s="6"/>
      <c r="AO300" s="39">
        <f t="shared" si="217"/>
        <v>0.27229999999999999</v>
      </c>
      <c r="AP300" s="39">
        <f t="shared" si="250"/>
        <v>0.52634666666666663</v>
      </c>
      <c r="AQ300" s="39">
        <f t="shared" si="210"/>
        <v>0.33392333333333335</v>
      </c>
      <c r="AR300" s="39">
        <f t="shared" si="218"/>
        <v>0.44201999999999997</v>
      </c>
      <c r="AS300" s="39">
        <f t="shared" si="219"/>
        <v>6.3502304147465436</v>
      </c>
      <c r="AT300" s="39">
        <f t="shared" si="220"/>
        <v>0</v>
      </c>
      <c r="AU300" s="39">
        <f t="shared" si="221"/>
        <v>1.3605299539170506</v>
      </c>
      <c r="AV300" s="39">
        <f t="shared" si="222"/>
        <v>0.276606334841629</v>
      </c>
      <c r="AW300" s="39">
        <f t="shared" si="244"/>
        <v>0</v>
      </c>
      <c r="AX300" s="39">
        <f t="shared" si="223"/>
        <v>1.9239631336405529</v>
      </c>
      <c r="AY300" s="39">
        <f t="shared" si="224"/>
        <v>0</v>
      </c>
      <c r="AZ300" s="39">
        <f t="shared" si="224"/>
        <v>0</v>
      </c>
      <c r="BA300" s="39">
        <f t="shared" si="224"/>
        <v>145.94999999999999</v>
      </c>
      <c r="BB300" s="39">
        <f t="shared" si="224"/>
        <v>0</v>
      </c>
      <c r="BC300" s="39">
        <f t="shared" si="225"/>
        <v>0</v>
      </c>
      <c r="BD300" s="39">
        <f t="shared" si="226"/>
        <v>80.806451612903231</v>
      </c>
      <c r="BE300" s="39">
        <f t="shared" si="226"/>
        <v>0</v>
      </c>
      <c r="BF300" s="39">
        <f t="shared" si="226"/>
        <v>4.6751152073732714</v>
      </c>
      <c r="BG300" s="39">
        <f t="shared" si="227"/>
        <v>0</v>
      </c>
      <c r="BH300" s="39">
        <f t="shared" si="251"/>
        <v>6.4055299539170507</v>
      </c>
      <c r="BI300" s="39">
        <f t="shared" si="228"/>
        <v>0</v>
      </c>
      <c r="BJ300" s="39">
        <f t="shared" si="229"/>
        <v>2.2409867172675519</v>
      </c>
      <c r="BK300" s="39">
        <f t="shared" si="230"/>
        <v>8.0063999999999996E-2</v>
      </c>
      <c r="BL300" s="39">
        <f t="shared" si="231"/>
        <v>0</v>
      </c>
      <c r="BM300" s="39">
        <f t="shared" si="232"/>
        <v>0</v>
      </c>
      <c r="BN300" s="39">
        <f t="shared" si="232"/>
        <v>6.5638888888888886E-2</v>
      </c>
      <c r="BO300" s="39">
        <f t="shared" si="232"/>
        <v>0.12606481481481482</v>
      </c>
      <c r="BP300" s="39">
        <f t="shared" si="232"/>
        <v>0</v>
      </c>
      <c r="BQ300" s="39">
        <f t="shared" si="233"/>
        <v>21.138248847926267</v>
      </c>
      <c r="BR300" s="39">
        <f t="shared" si="234"/>
        <v>0</v>
      </c>
      <c r="BS300" s="39">
        <f t="shared" si="235"/>
        <v>0</v>
      </c>
      <c r="BT300" s="39">
        <f t="shared" si="252"/>
        <v>0</v>
      </c>
      <c r="BU300" s="39">
        <f t="shared" si="252"/>
        <v>0</v>
      </c>
      <c r="BV300" s="40"/>
      <c r="BW300" s="39">
        <v>4.5869999999999997</v>
      </c>
      <c r="BX300" s="39">
        <f t="shared" si="211"/>
        <v>0.33392333333333335</v>
      </c>
      <c r="BY300" s="39">
        <f t="shared" si="260"/>
        <v>0.62220058298666669</v>
      </c>
      <c r="BZ300" s="39"/>
      <c r="CA300" s="39">
        <f t="shared" si="261"/>
        <v>0.62220058298666669</v>
      </c>
      <c r="CB300" s="39">
        <f t="shared" si="214"/>
        <v>0.44201999999999997</v>
      </c>
      <c r="CC300" s="39">
        <f t="shared" si="254"/>
        <v>1.9239631336405529</v>
      </c>
      <c r="CD300" s="39">
        <f t="shared" si="246"/>
        <v>6.3502304147465436</v>
      </c>
      <c r="CE300" s="39">
        <f t="shared" si="247"/>
        <v>1.3605299539170506</v>
      </c>
      <c r="CF300" s="39">
        <f t="shared" si="256"/>
        <v>0.10688684075780849</v>
      </c>
      <c r="CG300" s="39">
        <f t="shared" si="238"/>
        <v>8.0063999999999996E-2</v>
      </c>
      <c r="CH300" s="39">
        <f t="shared" si="240"/>
        <v>2.2409867172675519</v>
      </c>
      <c r="CI300" s="39">
        <f t="shared" si="241"/>
        <v>0</v>
      </c>
      <c r="CJ300" s="39">
        <f t="shared" si="257"/>
        <v>0.276606334841629</v>
      </c>
      <c r="CK300" s="39">
        <f t="shared" si="236"/>
        <v>6.3502304147465436</v>
      </c>
      <c r="CL300" s="39">
        <f t="shared" si="242"/>
        <v>0</v>
      </c>
      <c r="CM300" s="39">
        <v>3.8709677419354835</v>
      </c>
      <c r="CN300" s="39">
        <f t="shared" si="258"/>
        <v>6.4055299539170507</v>
      </c>
      <c r="CO300" s="39">
        <f t="shared" si="237"/>
        <v>6.3502304147465436</v>
      </c>
      <c r="CP300" s="39">
        <f t="shared" si="248"/>
        <v>16.369927907390576</v>
      </c>
      <c r="CQ300" s="39">
        <f t="shared" si="255"/>
        <v>7.0930288403813364</v>
      </c>
      <c r="CR300" s="40"/>
      <c r="CS300" s="39">
        <f t="shared" si="259"/>
        <v>7.0930288403813364</v>
      </c>
      <c r="CT300" s="6"/>
      <c r="CU300" s="39">
        <f t="shared" si="262"/>
        <v>0.93213251597151625</v>
      </c>
    </row>
    <row r="301" spans="1:99">
      <c r="A301" s="59">
        <v>1793</v>
      </c>
      <c r="B301" s="6"/>
      <c r="C301" s="30">
        <v>1237.7</v>
      </c>
      <c r="D301" s="30">
        <v>948.46</v>
      </c>
      <c r="E301" s="30">
        <v>631.88</v>
      </c>
      <c r="F301" s="30">
        <v>1795.87</v>
      </c>
      <c r="G301" s="6"/>
      <c r="H301" s="30">
        <v>2.9249999999999998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30">
        <v>86.605000000000004</v>
      </c>
      <c r="Z301" s="6"/>
      <c r="AA301" s="6"/>
      <c r="AB301" s="6"/>
      <c r="AC301" s="6"/>
      <c r="AD301" s="6"/>
      <c r="AE301" s="30">
        <v>41.534999999999997</v>
      </c>
      <c r="AF301" s="30">
        <v>93.72</v>
      </c>
      <c r="AG301" s="6"/>
      <c r="AH301" s="6"/>
      <c r="AI301" s="6"/>
      <c r="AJ301" s="6"/>
      <c r="AK301" s="6"/>
      <c r="AL301" s="6"/>
      <c r="AM301" s="6"/>
      <c r="AN301" s="6"/>
      <c r="AO301" s="39">
        <f t="shared" si="217"/>
        <v>0.31615333333333334</v>
      </c>
      <c r="AP301" s="39">
        <f t="shared" si="250"/>
        <v>0.59862333333333329</v>
      </c>
      <c r="AQ301" s="39">
        <f t="shared" si="210"/>
        <v>0.41256666666666669</v>
      </c>
      <c r="AR301" s="39">
        <f t="shared" si="218"/>
        <v>0</v>
      </c>
      <c r="AS301" s="39">
        <f t="shared" si="219"/>
        <v>6.7396313364055294</v>
      </c>
      <c r="AT301" s="39">
        <f t="shared" si="220"/>
        <v>0</v>
      </c>
      <c r="AU301" s="39">
        <f t="shared" si="221"/>
        <v>0</v>
      </c>
      <c r="AV301" s="39">
        <f t="shared" si="222"/>
        <v>0</v>
      </c>
      <c r="AW301" s="39">
        <f t="shared" si="244"/>
        <v>0</v>
      </c>
      <c r="AX301" s="39">
        <f t="shared" si="223"/>
        <v>0</v>
      </c>
      <c r="AY301" s="39">
        <f t="shared" si="224"/>
        <v>0</v>
      </c>
      <c r="AZ301" s="39">
        <f t="shared" si="224"/>
        <v>0</v>
      </c>
      <c r="BA301" s="39">
        <f t="shared" si="224"/>
        <v>0</v>
      </c>
      <c r="BB301" s="39">
        <f t="shared" si="224"/>
        <v>0</v>
      </c>
      <c r="BC301" s="39">
        <f t="shared" si="225"/>
        <v>0</v>
      </c>
      <c r="BD301" s="39">
        <f t="shared" si="226"/>
        <v>0</v>
      </c>
      <c r="BE301" s="39">
        <f t="shared" si="226"/>
        <v>0</v>
      </c>
      <c r="BF301" s="39">
        <f t="shared" si="226"/>
        <v>0</v>
      </c>
      <c r="BG301" s="39">
        <f t="shared" si="227"/>
        <v>0</v>
      </c>
      <c r="BH301" s="39">
        <f t="shared" si="251"/>
        <v>7.0708525345622126</v>
      </c>
      <c r="BI301" s="39">
        <f t="shared" si="228"/>
        <v>0</v>
      </c>
      <c r="BJ301" s="39">
        <f t="shared" si="229"/>
        <v>0</v>
      </c>
      <c r="BK301" s="39">
        <f t="shared" si="230"/>
        <v>0</v>
      </c>
      <c r="BL301" s="39">
        <f t="shared" si="231"/>
        <v>0</v>
      </c>
      <c r="BM301" s="39">
        <f t="shared" si="232"/>
        <v>0</v>
      </c>
      <c r="BN301" s="39">
        <f t="shared" si="232"/>
        <v>6.4097222222222222E-2</v>
      </c>
      <c r="BO301" s="39">
        <f t="shared" si="232"/>
        <v>0.14462962962962964</v>
      </c>
      <c r="BP301" s="39">
        <f t="shared" si="232"/>
        <v>0</v>
      </c>
      <c r="BQ301" s="39">
        <f t="shared" si="233"/>
        <v>0</v>
      </c>
      <c r="BR301" s="39">
        <f t="shared" si="234"/>
        <v>0</v>
      </c>
      <c r="BS301" s="39">
        <f t="shared" si="235"/>
        <v>0</v>
      </c>
      <c r="BT301" s="39">
        <f t="shared" si="252"/>
        <v>0</v>
      </c>
      <c r="BU301" s="39">
        <f t="shared" si="252"/>
        <v>0</v>
      </c>
      <c r="BV301" s="40"/>
      <c r="BW301" s="39">
        <v>4.6859999999999999</v>
      </c>
      <c r="BX301" s="39">
        <f t="shared" si="211"/>
        <v>0.41256666666666669</v>
      </c>
      <c r="BY301" s="39">
        <f t="shared" si="260"/>
        <v>0.7229087845333334</v>
      </c>
      <c r="BZ301" s="39"/>
      <c r="CA301" s="39">
        <f t="shared" si="261"/>
        <v>0.7229087845333334</v>
      </c>
      <c r="CB301" s="39">
        <v>0.5</v>
      </c>
      <c r="CC301" s="39">
        <v>1.95</v>
      </c>
      <c r="CD301" s="39">
        <f t="shared" si="246"/>
        <v>6.7396313364055294</v>
      </c>
      <c r="CE301" s="39">
        <v>2</v>
      </c>
      <c r="CF301" s="39">
        <f t="shared" si="256"/>
        <v>0.10833333333333334</v>
      </c>
      <c r="CG301" s="39">
        <f t="shared" si="238"/>
        <v>0</v>
      </c>
      <c r="CH301" s="39">
        <f t="shared" si="240"/>
        <v>0</v>
      </c>
      <c r="CI301" s="39">
        <f t="shared" si="241"/>
        <v>0</v>
      </c>
      <c r="CJ301" s="39">
        <f t="shared" ref="CJ301:CJ323" si="263">CA301*CJ$300/CA$300</f>
        <v>0.32137730947588533</v>
      </c>
      <c r="CK301" s="39">
        <f t="shared" si="236"/>
        <v>6.7396313364055294</v>
      </c>
      <c r="CL301" s="39">
        <f t="shared" si="242"/>
        <v>0</v>
      </c>
      <c r="CM301" s="39">
        <v>3.8709677419354835</v>
      </c>
      <c r="CN301" s="39">
        <f t="shared" si="258"/>
        <v>7.0708525345622126</v>
      </c>
      <c r="CO301" s="39">
        <f t="shared" si="237"/>
        <v>6.7396313364055294</v>
      </c>
      <c r="CP301" s="39">
        <f t="shared" si="248"/>
        <v>18.780629740245377</v>
      </c>
      <c r="CQ301" s="39">
        <f t="shared" si="255"/>
        <v>6.9264342146339128</v>
      </c>
      <c r="CR301" s="40"/>
      <c r="CS301" s="39">
        <f t="shared" si="259"/>
        <v>6.9264342146339128</v>
      </c>
      <c r="CT301" s="6"/>
      <c r="CU301" s="39">
        <f t="shared" si="262"/>
        <v>1.0249653583256282</v>
      </c>
    </row>
    <row r="302" spans="1:99">
      <c r="A302" s="59">
        <v>1794</v>
      </c>
      <c r="B302" s="6"/>
      <c r="C302" s="30">
        <v>1427.1</v>
      </c>
      <c r="D302" s="30">
        <v>986.19</v>
      </c>
      <c r="E302" s="6"/>
      <c r="F302" s="30">
        <v>2041.31</v>
      </c>
      <c r="G302" s="6"/>
      <c r="H302" s="30">
        <v>2.7879999999999998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30">
        <v>42.259</v>
      </c>
      <c r="AF302" s="30">
        <v>90.525000000000006</v>
      </c>
      <c r="AG302" s="6"/>
      <c r="AH302" s="30">
        <v>10.224</v>
      </c>
      <c r="AI302" s="6"/>
      <c r="AJ302" s="6"/>
      <c r="AK302" s="6"/>
      <c r="AL302" s="6"/>
      <c r="AM302" s="6"/>
      <c r="AN302" s="6"/>
      <c r="AO302" s="39">
        <f t="shared" si="217"/>
        <v>0.32873000000000002</v>
      </c>
      <c r="AP302" s="39">
        <f t="shared" si="250"/>
        <v>0.68043666666666669</v>
      </c>
      <c r="AQ302" s="39">
        <f t="shared" si="210"/>
        <v>0.47569999999999996</v>
      </c>
      <c r="AR302" s="39">
        <f t="shared" si="218"/>
        <v>0</v>
      </c>
      <c r="AS302" s="39">
        <f t="shared" si="219"/>
        <v>6.4239631336405525</v>
      </c>
      <c r="AT302" s="39">
        <f t="shared" si="220"/>
        <v>0</v>
      </c>
      <c r="AU302" s="39">
        <f t="shared" si="221"/>
        <v>0</v>
      </c>
      <c r="AV302" s="39">
        <f t="shared" si="222"/>
        <v>0</v>
      </c>
      <c r="AW302" s="39">
        <f t="shared" si="244"/>
        <v>0</v>
      </c>
      <c r="AX302" s="39">
        <f t="shared" si="223"/>
        <v>0</v>
      </c>
      <c r="AY302" s="39">
        <f t="shared" si="224"/>
        <v>0</v>
      </c>
      <c r="AZ302" s="39">
        <f t="shared" si="224"/>
        <v>0</v>
      </c>
      <c r="BA302" s="39">
        <f t="shared" si="224"/>
        <v>0</v>
      </c>
      <c r="BB302" s="39">
        <f t="shared" si="224"/>
        <v>0</v>
      </c>
      <c r="BC302" s="39">
        <f t="shared" si="225"/>
        <v>0</v>
      </c>
      <c r="BD302" s="39">
        <f t="shared" si="226"/>
        <v>0</v>
      </c>
      <c r="BE302" s="39">
        <f t="shared" si="226"/>
        <v>0</v>
      </c>
      <c r="BF302" s="39">
        <f t="shared" si="226"/>
        <v>0</v>
      </c>
      <c r="BG302" s="39">
        <f t="shared" si="227"/>
        <v>0</v>
      </c>
      <c r="BH302" s="39">
        <f t="shared" si="251"/>
        <v>6.4150345622119813</v>
      </c>
      <c r="BI302" s="39">
        <f t="shared" si="228"/>
        <v>0</v>
      </c>
      <c r="BJ302" s="39">
        <f t="shared" si="229"/>
        <v>0</v>
      </c>
      <c r="BK302" s="39">
        <f t="shared" si="230"/>
        <v>0</v>
      </c>
      <c r="BL302" s="39">
        <f t="shared" si="231"/>
        <v>0</v>
      </c>
      <c r="BM302" s="39">
        <f t="shared" si="232"/>
        <v>0</v>
      </c>
      <c r="BN302" s="39">
        <f t="shared" si="232"/>
        <v>6.5214506172839512E-2</v>
      </c>
      <c r="BO302" s="39">
        <f t="shared" si="232"/>
        <v>0.13969907407407409</v>
      </c>
      <c r="BP302" s="39">
        <f t="shared" si="232"/>
        <v>0</v>
      </c>
      <c r="BQ302" s="39">
        <f t="shared" si="233"/>
        <v>23.557603686635947</v>
      </c>
      <c r="BR302" s="39">
        <f t="shared" si="234"/>
        <v>0</v>
      </c>
      <c r="BS302" s="39">
        <f t="shared" si="235"/>
        <v>0</v>
      </c>
      <c r="BT302" s="39">
        <f t="shared" si="252"/>
        <v>0</v>
      </c>
      <c r="BU302" s="39">
        <f t="shared" si="252"/>
        <v>0</v>
      </c>
      <c r="BV302" s="40"/>
      <c r="BW302" s="39">
        <v>7.1</v>
      </c>
      <c r="BX302" s="39">
        <f t="shared" si="211"/>
        <v>0.47569999999999996</v>
      </c>
      <c r="BY302" s="39">
        <f t="shared" si="260"/>
        <v>0.87092664359999994</v>
      </c>
      <c r="BZ302" s="39"/>
      <c r="CA302" s="39">
        <f t="shared" si="261"/>
        <v>0.87092664359999994</v>
      </c>
      <c r="CB302" s="39">
        <v>0.5</v>
      </c>
      <c r="CC302" s="39">
        <v>1.95</v>
      </c>
      <c r="CD302" s="39">
        <f t="shared" si="246"/>
        <v>6.4239631336405525</v>
      </c>
      <c r="CE302" s="39">
        <v>2</v>
      </c>
      <c r="CF302" s="39">
        <f t="shared" si="256"/>
        <v>0.10833333333333334</v>
      </c>
      <c r="CG302" s="39">
        <f t="shared" si="238"/>
        <v>0</v>
      </c>
      <c r="CH302" s="39">
        <f t="shared" si="240"/>
        <v>0</v>
      </c>
      <c r="CI302" s="39">
        <f t="shared" si="241"/>
        <v>0</v>
      </c>
      <c r="CJ302" s="39">
        <f t="shared" si="263"/>
        <v>0.38718032960647364</v>
      </c>
      <c r="CK302" s="39">
        <f t="shared" si="236"/>
        <v>6.4239631336405525</v>
      </c>
      <c r="CL302" s="39">
        <f t="shared" si="242"/>
        <v>0</v>
      </c>
      <c r="CM302" s="39">
        <v>3.8709677419354835</v>
      </c>
      <c r="CN302" s="39">
        <f t="shared" si="258"/>
        <v>6.4150345622119813</v>
      </c>
      <c r="CO302" s="39">
        <f t="shared" si="237"/>
        <v>6.4239631336405525</v>
      </c>
      <c r="CP302" s="39">
        <f t="shared" si="248"/>
        <v>18.140380999100646</v>
      </c>
      <c r="CQ302" s="39">
        <f t="shared" si="255"/>
        <v>7.047169458919333</v>
      </c>
      <c r="CR302" s="40"/>
      <c r="CS302" s="39">
        <f t="shared" si="259"/>
        <v>7.047169458919333</v>
      </c>
      <c r="CT302" s="6"/>
      <c r="CU302" s="39">
        <f t="shared" si="262"/>
        <v>1.1081929032624072</v>
      </c>
    </row>
    <row r="303" spans="1:99">
      <c r="A303" s="59">
        <v>1795</v>
      </c>
      <c r="B303" s="6"/>
      <c r="C303" s="30">
        <v>1764.63</v>
      </c>
      <c r="D303" s="30">
        <v>1049.02</v>
      </c>
      <c r="E303" s="30">
        <v>746.18</v>
      </c>
      <c r="F303" s="30">
        <v>3075.72</v>
      </c>
      <c r="G303" s="6"/>
      <c r="H303" s="30">
        <v>2.8260000000000001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30">
        <v>89.46</v>
      </c>
      <c r="Z303" s="6"/>
      <c r="AA303" s="6"/>
      <c r="AB303" s="6"/>
      <c r="AC303" s="6"/>
      <c r="AD303" s="6"/>
      <c r="AE303" s="30">
        <v>42.6</v>
      </c>
      <c r="AF303" s="30">
        <v>83.411000000000001</v>
      </c>
      <c r="AG303" s="6"/>
      <c r="AH303" s="30">
        <v>9.2750000000000004</v>
      </c>
      <c r="AI303" s="6"/>
      <c r="AJ303" s="6"/>
      <c r="AK303" s="6"/>
      <c r="AL303" s="6"/>
      <c r="AM303" s="6"/>
      <c r="AN303" s="6"/>
      <c r="AO303" s="39">
        <f t="shared" si="217"/>
        <v>0.34967333333333334</v>
      </c>
      <c r="AP303" s="39">
        <f t="shared" si="250"/>
        <v>1.0252399999999999</v>
      </c>
      <c r="AQ303" s="39">
        <f t="shared" si="210"/>
        <v>0.58821000000000001</v>
      </c>
      <c r="AR303" s="39">
        <f t="shared" si="218"/>
        <v>0</v>
      </c>
      <c r="AS303" s="39">
        <f t="shared" si="219"/>
        <v>6.5115207373271895</v>
      </c>
      <c r="AT303" s="39">
        <f t="shared" si="220"/>
        <v>0</v>
      </c>
      <c r="AU303" s="39">
        <f t="shared" si="221"/>
        <v>0</v>
      </c>
      <c r="AV303" s="39">
        <f t="shared" si="222"/>
        <v>0</v>
      </c>
      <c r="AW303" s="39">
        <f t="shared" si="244"/>
        <v>0</v>
      </c>
      <c r="AX303" s="39">
        <f t="shared" si="223"/>
        <v>0</v>
      </c>
      <c r="AY303" s="39">
        <f t="shared" si="224"/>
        <v>0</v>
      </c>
      <c r="AZ303" s="39">
        <f t="shared" si="224"/>
        <v>0</v>
      </c>
      <c r="BA303" s="39">
        <f t="shared" si="224"/>
        <v>0</v>
      </c>
      <c r="BB303" s="39">
        <f t="shared" si="224"/>
        <v>0</v>
      </c>
      <c r="BC303" s="39">
        <f t="shared" si="225"/>
        <v>0</v>
      </c>
      <c r="BD303" s="39">
        <f t="shared" si="226"/>
        <v>0</v>
      </c>
      <c r="BE303" s="39">
        <f t="shared" si="226"/>
        <v>0</v>
      </c>
      <c r="BF303" s="39">
        <f t="shared" si="226"/>
        <v>0</v>
      </c>
      <c r="BG303" s="39">
        <f t="shared" si="227"/>
        <v>0</v>
      </c>
      <c r="BH303" s="39">
        <f t="shared" si="251"/>
        <v>5.1492895545314896</v>
      </c>
      <c r="BI303" s="39">
        <f t="shared" si="228"/>
        <v>0</v>
      </c>
      <c r="BJ303" s="39">
        <f t="shared" si="229"/>
        <v>0</v>
      </c>
      <c r="BK303" s="39">
        <f t="shared" si="230"/>
        <v>0</v>
      </c>
      <c r="BL303" s="39">
        <f t="shared" si="231"/>
        <v>0</v>
      </c>
      <c r="BM303" s="39">
        <f t="shared" si="232"/>
        <v>0</v>
      </c>
      <c r="BN303" s="39">
        <f t="shared" si="232"/>
        <v>6.5740740740740738E-2</v>
      </c>
      <c r="BO303" s="39">
        <f t="shared" si="232"/>
        <v>0.12872067901234568</v>
      </c>
      <c r="BP303" s="39">
        <f t="shared" si="232"/>
        <v>0</v>
      </c>
      <c r="BQ303" s="39">
        <f t="shared" si="233"/>
        <v>21.370967741935484</v>
      </c>
      <c r="BR303" s="39">
        <f t="shared" si="234"/>
        <v>0</v>
      </c>
      <c r="BS303" s="39">
        <f t="shared" si="235"/>
        <v>0</v>
      </c>
      <c r="BT303" s="39">
        <f t="shared" si="252"/>
        <v>0</v>
      </c>
      <c r="BU303" s="39">
        <f t="shared" si="252"/>
        <v>0</v>
      </c>
      <c r="BV303" s="40"/>
      <c r="BW303" s="39">
        <v>7.1</v>
      </c>
      <c r="BX303" s="39">
        <f t="shared" si="211"/>
        <v>0.58821000000000001</v>
      </c>
      <c r="BY303" s="39">
        <f t="shared" si="260"/>
        <v>1.0109282370799999</v>
      </c>
      <c r="BZ303" s="39"/>
      <c r="CA303" s="39">
        <f t="shared" si="261"/>
        <v>1.0109282370799999</v>
      </c>
      <c r="CB303" s="39">
        <v>0.5</v>
      </c>
      <c r="CC303" s="39">
        <v>1.95</v>
      </c>
      <c r="CD303" s="39">
        <f t="shared" si="246"/>
        <v>6.5115207373271895</v>
      </c>
      <c r="CE303" s="39">
        <v>2</v>
      </c>
      <c r="CF303" s="39">
        <f t="shared" si="256"/>
        <v>0.10833333333333334</v>
      </c>
      <c r="CG303" s="39">
        <f t="shared" si="238"/>
        <v>0</v>
      </c>
      <c r="CH303" s="39">
        <f t="shared" si="240"/>
        <v>0</v>
      </c>
      <c r="CI303" s="39">
        <f t="shared" si="241"/>
        <v>0</v>
      </c>
      <c r="CJ303" s="39">
        <f t="shared" si="263"/>
        <v>0.44941962783824713</v>
      </c>
      <c r="CK303" s="39">
        <f t="shared" si="236"/>
        <v>6.5115207373271895</v>
      </c>
      <c r="CL303" s="39">
        <f t="shared" si="242"/>
        <v>0</v>
      </c>
      <c r="CM303" s="39">
        <v>3.8709677419354835</v>
      </c>
      <c r="CN303" s="39">
        <f t="shared" si="258"/>
        <v>5.1492895545314896</v>
      </c>
      <c r="CO303" s="39">
        <f t="shared" si="237"/>
        <v>6.5115207373271895</v>
      </c>
      <c r="CP303" s="39">
        <f t="shared" si="248"/>
        <v>16.714800546986847</v>
      </c>
      <c r="CQ303" s="39">
        <f t="shared" si="255"/>
        <v>7.104035091932217</v>
      </c>
      <c r="CR303" s="40"/>
      <c r="CS303" s="39">
        <f t="shared" si="259"/>
        <v>7.104035091932217</v>
      </c>
      <c r="CT303" s="6"/>
      <c r="CU303" s="39">
        <f t="shared" si="262"/>
        <v>1.1918562951095708</v>
      </c>
    </row>
    <row r="304" spans="1:99">
      <c r="A304" s="59">
        <v>1796</v>
      </c>
      <c r="B304" s="6"/>
      <c r="C304" s="30">
        <v>1077.6400000000001</v>
      </c>
      <c r="D304" s="30">
        <v>775.46</v>
      </c>
      <c r="E304" s="30">
        <v>525.38</v>
      </c>
      <c r="F304" s="30">
        <v>2724.99</v>
      </c>
      <c r="G304" s="6"/>
      <c r="H304" s="30">
        <v>2.7290000000000001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30">
        <v>88.182000000000002</v>
      </c>
      <c r="Z304" s="6"/>
      <c r="AA304" s="6"/>
      <c r="AB304" s="6"/>
      <c r="AC304" s="6"/>
      <c r="AD304" s="6"/>
      <c r="AE304" s="30">
        <v>44.73</v>
      </c>
      <c r="AF304" s="30">
        <v>90.738</v>
      </c>
      <c r="AG304" s="6"/>
      <c r="AH304" s="30">
        <v>9.4060000000000006</v>
      </c>
      <c r="AI304" s="6"/>
      <c r="AJ304" s="6"/>
      <c r="AK304" s="6"/>
      <c r="AL304" s="6"/>
      <c r="AM304" s="6"/>
      <c r="AN304" s="6"/>
      <c r="AO304" s="39">
        <f t="shared" si="217"/>
        <v>0.2584866666666667</v>
      </c>
      <c r="AP304" s="39">
        <f t="shared" si="250"/>
        <v>0.90832999999999997</v>
      </c>
      <c r="AQ304" s="39">
        <f t="shared" si="210"/>
        <v>0.35921333333333338</v>
      </c>
      <c r="AR304" s="39">
        <f t="shared" si="218"/>
        <v>0</v>
      </c>
      <c r="AS304" s="39">
        <f t="shared" si="219"/>
        <v>6.2880184331797242</v>
      </c>
      <c r="AT304" s="39">
        <f t="shared" si="220"/>
        <v>0</v>
      </c>
      <c r="AU304" s="39">
        <f t="shared" si="221"/>
        <v>0</v>
      </c>
      <c r="AV304" s="39">
        <f t="shared" si="222"/>
        <v>0</v>
      </c>
      <c r="AW304" s="39">
        <f t="shared" si="244"/>
        <v>0</v>
      </c>
      <c r="AX304" s="39">
        <f t="shared" si="223"/>
        <v>0</v>
      </c>
      <c r="AY304" s="39">
        <f t="shared" si="224"/>
        <v>0</v>
      </c>
      <c r="AZ304" s="39">
        <f t="shared" si="224"/>
        <v>0</v>
      </c>
      <c r="BA304" s="39">
        <f t="shared" si="224"/>
        <v>0</v>
      </c>
      <c r="BB304" s="39">
        <f t="shared" si="224"/>
        <v>0</v>
      </c>
      <c r="BC304" s="39">
        <f t="shared" si="225"/>
        <v>0</v>
      </c>
      <c r="BD304" s="39">
        <f t="shared" si="226"/>
        <v>0</v>
      </c>
      <c r="BE304" s="39">
        <f t="shared" si="226"/>
        <v>0</v>
      </c>
      <c r="BF304" s="39">
        <f t="shared" si="226"/>
        <v>0</v>
      </c>
      <c r="BG304" s="39">
        <f t="shared" si="227"/>
        <v>0</v>
      </c>
      <c r="BH304" s="39">
        <f t="shared" si="251"/>
        <v>6.5660522273425492</v>
      </c>
      <c r="BI304" s="39">
        <f t="shared" si="228"/>
        <v>0</v>
      </c>
      <c r="BJ304" s="39">
        <f t="shared" si="229"/>
        <v>0</v>
      </c>
      <c r="BK304" s="39">
        <f t="shared" si="230"/>
        <v>0</v>
      </c>
      <c r="BL304" s="39">
        <f t="shared" si="231"/>
        <v>0</v>
      </c>
      <c r="BM304" s="39">
        <f t="shared" si="232"/>
        <v>0</v>
      </c>
      <c r="BN304" s="39">
        <f t="shared" si="232"/>
        <v>6.9027777777777771E-2</v>
      </c>
      <c r="BO304" s="39">
        <f t="shared" si="232"/>
        <v>0.14002777777777778</v>
      </c>
      <c r="BP304" s="39">
        <f t="shared" si="232"/>
        <v>0</v>
      </c>
      <c r="BQ304" s="39">
        <f t="shared" si="233"/>
        <v>21.672811059907836</v>
      </c>
      <c r="BR304" s="39">
        <f t="shared" si="234"/>
        <v>0</v>
      </c>
      <c r="BS304" s="39">
        <f t="shared" si="235"/>
        <v>0</v>
      </c>
      <c r="BT304" s="39">
        <f t="shared" si="252"/>
        <v>0</v>
      </c>
      <c r="BU304" s="39">
        <f t="shared" si="252"/>
        <v>0</v>
      </c>
      <c r="BV304" s="40"/>
      <c r="BW304" s="39">
        <v>7.1</v>
      </c>
      <c r="BX304" s="39">
        <f t="shared" si="211"/>
        <v>0.35921333333333338</v>
      </c>
      <c r="BY304" s="39">
        <f t="shared" si="260"/>
        <v>0.72597669290666678</v>
      </c>
      <c r="BZ304" s="39"/>
      <c r="CA304" s="39">
        <f t="shared" si="261"/>
        <v>0.72597669290666678</v>
      </c>
      <c r="CB304" s="39">
        <v>0.5</v>
      </c>
      <c r="CC304" s="39">
        <v>1.95</v>
      </c>
      <c r="CD304" s="39">
        <f t="shared" si="246"/>
        <v>6.2880184331797242</v>
      </c>
      <c r="CE304" s="39">
        <v>2</v>
      </c>
      <c r="CF304" s="39">
        <f t="shared" si="256"/>
        <v>0.10833333333333334</v>
      </c>
      <c r="CG304" s="39">
        <f t="shared" si="238"/>
        <v>0</v>
      </c>
      <c r="CH304" s="39">
        <f t="shared" si="240"/>
        <v>0</v>
      </c>
      <c r="CI304" s="39">
        <f t="shared" si="241"/>
        <v>0</v>
      </c>
      <c r="CJ304" s="39">
        <f t="shared" si="263"/>
        <v>0.32274118298224602</v>
      </c>
      <c r="CK304" s="39">
        <f t="shared" si="236"/>
        <v>6.2880184331797242</v>
      </c>
      <c r="CL304" s="39">
        <f t="shared" si="242"/>
        <v>0</v>
      </c>
      <c r="CM304" s="39">
        <v>3.8709677419354835</v>
      </c>
      <c r="CN304" s="39">
        <f t="shared" si="258"/>
        <v>6.5660522273425492</v>
      </c>
      <c r="CO304" s="39">
        <f t="shared" si="237"/>
        <v>6.2880184331797242</v>
      </c>
      <c r="CP304" s="39">
        <f t="shared" si="248"/>
        <v>18.183064248510295</v>
      </c>
      <c r="CQ304" s="39">
        <f t="shared" si="255"/>
        <v>7.4592368465288281</v>
      </c>
      <c r="CR304" s="40"/>
      <c r="CS304" s="39">
        <f t="shared" si="259"/>
        <v>7.4592368465288281</v>
      </c>
      <c r="CT304" s="6"/>
      <c r="CU304" s="39">
        <f t="shared" si="262"/>
        <v>1.0188466177011324</v>
      </c>
    </row>
    <row r="305" spans="1:99">
      <c r="A305" s="59">
        <v>1797</v>
      </c>
      <c r="B305" s="6"/>
      <c r="C305" s="30">
        <v>943.45</v>
      </c>
      <c r="D305" s="30">
        <v>783.84</v>
      </c>
      <c r="E305" s="30">
        <v>548.09</v>
      </c>
      <c r="F305" s="30">
        <v>1701.4</v>
      </c>
      <c r="G305" s="6"/>
      <c r="H305" s="30">
        <v>2.8439999999999999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30">
        <v>48.052999999999997</v>
      </c>
      <c r="AF305" s="30">
        <v>114.29600000000001</v>
      </c>
      <c r="AG305" s="6"/>
      <c r="AH305" s="30">
        <v>9.0570000000000004</v>
      </c>
      <c r="AI305" s="6"/>
      <c r="AJ305" s="6"/>
      <c r="AK305" s="6"/>
      <c r="AL305" s="6"/>
      <c r="AM305" s="6"/>
      <c r="AN305" s="6"/>
      <c r="AO305" s="39">
        <f t="shared" si="217"/>
        <v>0.26128000000000001</v>
      </c>
      <c r="AP305" s="39">
        <f t="shared" si="250"/>
        <v>0.56713333333333338</v>
      </c>
      <c r="AQ305" s="39">
        <f t="shared" si="210"/>
        <v>0.31448333333333334</v>
      </c>
      <c r="AR305" s="39">
        <f t="shared" si="218"/>
        <v>0</v>
      </c>
      <c r="AS305" s="39">
        <f t="shared" si="219"/>
        <v>6.5529953917050685</v>
      </c>
      <c r="AT305" s="39">
        <f t="shared" si="220"/>
        <v>0</v>
      </c>
      <c r="AU305" s="39">
        <f t="shared" si="221"/>
        <v>0</v>
      </c>
      <c r="AV305" s="39">
        <f t="shared" si="222"/>
        <v>0</v>
      </c>
      <c r="AW305" s="39">
        <f t="shared" si="244"/>
        <v>0</v>
      </c>
      <c r="AX305" s="39">
        <f t="shared" si="223"/>
        <v>0</v>
      </c>
      <c r="AY305" s="39">
        <f t="shared" si="224"/>
        <v>0</v>
      </c>
      <c r="AZ305" s="39">
        <f t="shared" si="224"/>
        <v>0</v>
      </c>
      <c r="BA305" s="39">
        <f t="shared" si="224"/>
        <v>0</v>
      </c>
      <c r="BB305" s="39">
        <f t="shared" si="224"/>
        <v>0</v>
      </c>
      <c r="BC305" s="39">
        <f t="shared" si="225"/>
        <v>0</v>
      </c>
      <c r="BD305" s="39">
        <f t="shared" si="226"/>
        <v>0</v>
      </c>
      <c r="BE305" s="39">
        <f t="shared" si="226"/>
        <v>0</v>
      </c>
      <c r="BF305" s="39">
        <f t="shared" si="226"/>
        <v>0</v>
      </c>
      <c r="BG305" s="39">
        <f t="shared" si="227"/>
        <v>0</v>
      </c>
      <c r="BH305" s="39">
        <f t="shared" si="251"/>
        <v>7.2407834101382491</v>
      </c>
      <c r="BI305" s="39">
        <f t="shared" si="228"/>
        <v>0</v>
      </c>
      <c r="BJ305" s="39">
        <f t="shared" si="229"/>
        <v>0</v>
      </c>
      <c r="BK305" s="39">
        <f t="shared" si="230"/>
        <v>0</v>
      </c>
      <c r="BL305" s="39">
        <f t="shared" si="231"/>
        <v>0</v>
      </c>
      <c r="BM305" s="39">
        <f t="shared" si="232"/>
        <v>0</v>
      </c>
      <c r="BN305" s="39">
        <f t="shared" si="232"/>
        <v>7.4155864197530855E-2</v>
      </c>
      <c r="BO305" s="39">
        <f t="shared" si="232"/>
        <v>0.17638271604938272</v>
      </c>
      <c r="BP305" s="39">
        <f t="shared" si="232"/>
        <v>0</v>
      </c>
      <c r="BQ305" s="39">
        <f t="shared" si="233"/>
        <v>20.868663594470046</v>
      </c>
      <c r="BR305" s="39">
        <f t="shared" si="234"/>
        <v>0</v>
      </c>
      <c r="BS305" s="39">
        <f t="shared" si="235"/>
        <v>0</v>
      </c>
      <c r="BT305" s="39">
        <f t="shared" si="252"/>
        <v>0</v>
      </c>
      <c r="BU305" s="39">
        <f t="shared" si="252"/>
        <v>0</v>
      </c>
      <c r="BV305" s="40"/>
      <c r="BW305" s="39">
        <v>7.1</v>
      </c>
      <c r="BX305" s="39">
        <f t="shared" si="211"/>
        <v>0.31448333333333334</v>
      </c>
      <c r="BY305" s="39">
        <f t="shared" si="260"/>
        <v>0.67031700686666662</v>
      </c>
      <c r="BZ305" s="39"/>
      <c r="CA305" s="39">
        <f t="shared" si="261"/>
        <v>0.67031700686666662</v>
      </c>
      <c r="CB305" s="39">
        <v>0.5</v>
      </c>
      <c r="CC305" s="39">
        <v>1.95</v>
      </c>
      <c r="CD305" s="39">
        <f t="shared" si="246"/>
        <v>6.5529953917050685</v>
      </c>
      <c r="CE305" s="39">
        <v>2</v>
      </c>
      <c r="CF305" s="39">
        <f t="shared" si="256"/>
        <v>0.10833333333333334</v>
      </c>
      <c r="CG305" s="39">
        <f t="shared" si="238"/>
        <v>0</v>
      </c>
      <c r="CH305" s="39">
        <f t="shared" si="240"/>
        <v>0</v>
      </c>
      <c r="CI305" s="39">
        <f t="shared" si="241"/>
        <v>0</v>
      </c>
      <c r="CJ305" s="39">
        <f t="shared" si="263"/>
        <v>0.29799703748489254</v>
      </c>
      <c r="CK305" s="39">
        <f t="shared" si="236"/>
        <v>6.5529953917050685</v>
      </c>
      <c r="CL305" s="39">
        <f t="shared" si="242"/>
        <v>0</v>
      </c>
      <c r="CM305" s="39">
        <v>3.8709677419354835</v>
      </c>
      <c r="CN305" s="39">
        <f t="shared" si="258"/>
        <v>7.2407834101382491</v>
      </c>
      <c r="CO305" s="39">
        <f t="shared" si="237"/>
        <v>6.5529953917050685</v>
      </c>
      <c r="CP305" s="39">
        <f t="shared" si="248"/>
        <v>22.903871711385886</v>
      </c>
      <c r="CQ305" s="39">
        <f t="shared" si="255"/>
        <v>8.0133849359769691</v>
      </c>
      <c r="CR305" s="40"/>
      <c r="CS305" s="39">
        <f t="shared" si="259"/>
        <v>8.0133849359769691</v>
      </c>
      <c r="CT305" s="6"/>
      <c r="CU305" s="39">
        <f t="shared" si="262"/>
        <v>1.001124953476527</v>
      </c>
    </row>
    <row r="306" spans="1:99">
      <c r="A306" s="59">
        <v>1798</v>
      </c>
      <c r="B306" s="6"/>
      <c r="C306" s="30">
        <v>1121.23</v>
      </c>
      <c r="D306" s="30">
        <v>975.54</v>
      </c>
      <c r="E306" s="30">
        <v>767.52</v>
      </c>
      <c r="F306" s="30">
        <v>1750.86</v>
      </c>
      <c r="G306" s="6"/>
      <c r="H306" s="30">
        <v>2.8530000000000002</v>
      </c>
      <c r="I306" s="6"/>
      <c r="J306" s="6"/>
      <c r="K306" s="6"/>
      <c r="L306" s="6"/>
      <c r="M306" s="6"/>
      <c r="N306" s="6"/>
      <c r="O306" s="30">
        <v>0.85199999999999998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30">
        <v>42.856000000000002</v>
      </c>
      <c r="AF306" s="30">
        <v>124.605</v>
      </c>
      <c r="AG306" s="6"/>
      <c r="AH306" s="30">
        <v>9.0570000000000004</v>
      </c>
      <c r="AI306" s="6"/>
      <c r="AJ306" s="6"/>
      <c r="AK306" s="6"/>
      <c r="AL306" s="6"/>
      <c r="AM306" s="6"/>
      <c r="AN306" s="6"/>
      <c r="AO306" s="39">
        <f t="shared" si="217"/>
        <v>0.32517999999999997</v>
      </c>
      <c r="AP306" s="39">
        <f t="shared" si="250"/>
        <v>0.58361999999999992</v>
      </c>
      <c r="AQ306" s="39">
        <f t="shared" si="210"/>
        <v>0.37374333333333332</v>
      </c>
      <c r="AR306" s="39">
        <f t="shared" si="218"/>
        <v>0</v>
      </c>
      <c r="AS306" s="39">
        <f t="shared" si="219"/>
        <v>6.5737327188940098</v>
      </c>
      <c r="AT306" s="39">
        <f t="shared" si="220"/>
        <v>0</v>
      </c>
      <c r="AU306" s="39">
        <f t="shared" si="221"/>
        <v>0</v>
      </c>
      <c r="AV306" s="39">
        <f t="shared" si="222"/>
        <v>0</v>
      </c>
      <c r="AW306" s="39">
        <f t="shared" si="244"/>
        <v>0</v>
      </c>
      <c r="AX306" s="39">
        <f t="shared" si="223"/>
        <v>1.9631336405529953</v>
      </c>
      <c r="AY306" s="39">
        <f t="shared" si="224"/>
        <v>0</v>
      </c>
      <c r="AZ306" s="39">
        <f t="shared" si="224"/>
        <v>0</v>
      </c>
      <c r="BA306" s="39">
        <f t="shared" si="224"/>
        <v>0</v>
      </c>
      <c r="BB306" s="39">
        <f t="shared" si="224"/>
        <v>0</v>
      </c>
      <c r="BC306" s="39">
        <f t="shared" si="225"/>
        <v>0</v>
      </c>
      <c r="BD306" s="39">
        <f t="shared" si="226"/>
        <v>0</v>
      </c>
      <c r="BE306" s="39">
        <f t="shared" si="226"/>
        <v>0</v>
      </c>
      <c r="BF306" s="39">
        <f t="shared" si="226"/>
        <v>0</v>
      </c>
      <c r="BG306" s="39">
        <f t="shared" si="227"/>
        <v>0</v>
      </c>
      <c r="BH306" s="39">
        <f t="shared" si="251"/>
        <v>6.2001728110599075</v>
      </c>
      <c r="BI306" s="39">
        <f t="shared" si="228"/>
        <v>0</v>
      </c>
      <c r="BJ306" s="39">
        <f t="shared" si="229"/>
        <v>0</v>
      </c>
      <c r="BK306" s="39">
        <f t="shared" si="230"/>
        <v>0</v>
      </c>
      <c r="BL306" s="39">
        <f t="shared" si="231"/>
        <v>0</v>
      </c>
      <c r="BM306" s="39">
        <f t="shared" si="232"/>
        <v>0</v>
      </c>
      <c r="BN306" s="39">
        <f t="shared" si="232"/>
        <v>6.6135802469135807E-2</v>
      </c>
      <c r="BO306" s="39">
        <f t="shared" si="232"/>
        <v>0.19229166666666667</v>
      </c>
      <c r="BP306" s="39">
        <f t="shared" si="232"/>
        <v>0</v>
      </c>
      <c r="BQ306" s="39">
        <f t="shared" si="233"/>
        <v>20.868663594470046</v>
      </c>
      <c r="BR306" s="39">
        <f t="shared" si="234"/>
        <v>0</v>
      </c>
      <c r="BS306" s="39">
        <f t="shared" si="235"/>
        <v>0</v>
      </c>
      <c r="BT306" s="39">
        <f t="shared" si="252"/>
        <v>0</v>
      </c>
      <c r="BU306" s="39">
        <f t="shared" si="252"/>
        <v>0</v>
      </c>
      <c r="BV306" s="40"/>
      <c r="BW306" s="39">
        <v>7.1</v>
      </c>
      <c r="BX306" s="39">
        <f t="shared" si="211"/>
        <v>0.37374333333333332</v>
      </c>
      <c r="BY306" s="39">
        <f t="shared" si="260"/>
        <v>0.7440570693466666</v>
      </c>
      <c r="BZ306" s="39"/>
      <c r="CA306" s="39">
        <f t="shared" si="261"/>
        <v>0.7440570693466666</v>
      </c>
      <c r="CB306" s="39">
        <v>0.5</v>
      </c>
      <c r="CC306" s="39">
        <f>AX306</f>
        <v>1.9631336405529953</v>
      </c>
      <c r="CD306" s="39">
        <f t="shared" si="246"/>
        <v>6.5737327188940098</v>
      </c>
      <c r="CE306" s="39">
        <v>2</v>
      </c>
      <c r="CF306" s="39">
        <f t="shared" si="256"/>
        <v>0.10906298003072196</v>
      </c>
      <c r="CG306" s="39">
        <f t="shared" si="238"/>
        <v>0</v>
      </c>
      <c r="CH306" s="39">
        <f t="shared" si="240"/>
        <v>0</v>
      </c>
      <c r="CI306" s="39">
        <f t="shared" si="241"/>
        <v>0</v>
      </c>
      <c r="CJ306" s="39">
        <f t="shared" si="263"/>
        <v>0.33077901964838824</v>
      </c>
      <c r="CK306" s="39">
        <f t="shared" si="236"/>
        <v>6.5737327188940098</v>
      </c>
      <c r="CL306" s="39">
        <f t="shared" si="242"/>
        <v>0</v>
      </c>
      <c r="CM306" s="39">
        <v>3.8709677419354835</v>
      </c>
      <c r="CN306" s="39">
        <f t="shared" si="258"/>
        <v>6.2001728110599075</v>
      </c>
      <c r="CO306" s="39">
        <f t="shared" si="237"/>
        <v>6.5737327188940098</v>
      </c>
      <c r="CP306" s="39">
        <f t="shared" si="248"/>
        <v>24.969700904644419</v>
      </c>
      <c r="CQ306" s="39">
        <f t="shared" si="255"/>
        <v>7.1467260070386658</v>
      </c>
      <c r="CR306" s="40"/>
      <c r="CS306" s="39">
        <f t="shared" si="259"/>
        <v>7.1467260070386658</v>
      </c>
      <c r="CT306" s="6"/>
      <c r="CU306" s="39">
        <f t="shared" si="262"/>
        <v>1.0323210367812665</v>
      </c>
    </row>
    <row r="307" spans="1:99">
      <c r="A307" s="59">
        <v>1799</v>
      </c>
      <c r="B307" s="6"/>
      <c r="C307" s="30">
        <v>1669.02</v>
      </c>
      <c r="D307" s="30">
        <v>1251.8</v>
      </c>
      <c r="E307" s="30">
        <v>1000.73</v>
      </c>
      <c r="F307" s="30">
        <v>2165.5100000000002</v>
      </c>
      <c r="G307" s="6"/>
      <c r="H307" s="30">
        <v>3.4540000000000002</v>
      </c>
      <c r="I307" s="6"/>
      <c r="J307" s="30">
        <v>140.98599999999999</v>
      </c>
      <c r="K307" s="6"/>
      <c r="L307" s="6"/>
      <c r="M307" s="6"/>
      <c r="N307" s="6"/>
      <c r="O307" s="30">
        <v>1.4510000000000001</v>
      </c>
      <c r="P307" s="6"/>
      <c r="Q307" s="6"/>
      <c r="R307" s="6"/>
      <c r="S307" s="6"/>
      <c r="T307" s="6"/>
      <c r="U307" s="6"/>
      <c r="V307" s="6"/>
      <c r="W307" s="6"/>
      <c r="X307" s="6"/>
      <c r="Y307" s="30">
        <v>97.29</v>
      </c>
      <c r="Z307" s="6"/>
      <c r="AA307" s="6"/>
      <c r="AB307" s="6"/>
      <c r="AC307" s="6"/>
      <c r="AD307" s="6"/>
      <c r="AE307" s="30">
        <v>53.636000000000003</v>
      </c>
      <c r="AF307" s="30">
        <v>121.655</v>
      </c>
      <c r="AG307" s="6"/>
      <c r="AH307" s="30">
        <v>8.9510000000000005</v>
      </c>
      <c r="AI307" s="6"/>
      <c r="AJ307" s="6"/>
      <c r="AK307" s="6"/>
      <c r="AL307" s="6"/>
      <c r="AM307" s="6"/>
      <c r="AN307" s="6"/>
      <c r="AO307" s="39">
        <f t="shared" si="217"/>
        <v>0.41726666666666667</v>
      </c>
      <c r="AP307" s="39">
        <f t="shared" si="250"/>
        <v>0.72183666666666679</v>
      </c>
      <c r="AQ307" s="39">
        <f t="shared" ref="AQ307:AQ323" si="264">C307/3000</f>
        <v>0.55633999999999995</v>
      </c>
      <c r="AR307" s="39">
        <f t="shared" si="218"/>
        <v>0</v>
      </c>
      <c r="AS307" s="39">
        <f t="shared" si="219"/>
        <v>7.9585253456221201</v>
      </c>
      <c r="AT307" s="39">
        <f t="shared" si="220"/>
        <v>0</v>
      </c>
      <c r="AU307" s="39">
        <f t="shared" si="221"/>
        <v>3.2485253456221197</v>
      </c>
      <c r="AV307" s="39">
        <f t="shared" si="222"/>
        <v>0</v>
      </c>
      <c r="AW307" s="39">
        <f t="shared" si="244"/>
        <v>0</v>
      </c>
      <c r="AX307" s="39">
        <f t="shared" si="223"/>
        <v>3.3433179723502304</v>
      </c>
      <c r="AY307" s="39">
        <f t="shared" si="224"/>
        <v>0</v>
      </c>
      <c r="AZ307" s="39">
        <f t="shared" si="224"/>
        <v>0</v>
      </c>
      <c r="BA307" s="39">
        <f t="shared" si="224"/>
        <v>0</v>
      </c>
      <c r="BB307" s="39">
        <f t="shared" si="224"/>
        <v>0</v>
      </c>
      <c r="BC307" s="39">
        <f t="shared" si="225"/>
        <v>0</v>
      </c>
      <c r="BD307" s="39">
        <f t="shared" si="226"/>
        <v>0</v>
      </c>
      <c r="BE307" s="39">
        <f t="shared" si="226"/>
        <v>0</v>
      </c>
      <c r="BF307" s="39">
        <f t="shared" si="226"/>
        <v>0</v>
      </c>
      <c r="BG307" s="39">
        <f t="shared" si="227"/>
        <v>0</v>
      </c>
      <c r="BH307" s="39">
        <f t="shared" si="251"/>
        <v>6.7523041474654368</v>
      </c>
      <c r="BI307" s="39">
        <f t="shared" si="228"/>
        <v>0</v>
      </c>
      <c r="BJ307" s="39">
        <f t="shared" si="229"/>
        <v>0</v>
      </c>
      <c r="BK307" s="39">
        <f t="shared" si="230"/>
        <v>0</v>
      </c>
      <c r="BL307" s="39">
        <f t="shared" si="231"/>
        <v>0</v>
      </c>
      <c r="BM307" s="39">
        <f t="shared" si="232"/>
        <v>0</v>
      </c>
      <c r="BN307" s="39">
        <f t="shared" si="232"/>
        <v>8.2771604938271612E-2</v>
      </c>
      <c r="BO307" s="39">
        <f t="shared" si="232"/>
        <v>0.18773919753086421</v>
      </c>
      <c r="BP307" s="39">
        <f t="shared" si="232"/>
        <v>0</v>
      </c>
      <c r="BQ307" s="39">
        <f t="shared" si="233"/>
        <v>20.624423963133641</v>
      </c>
      <c r="BR307" s="39">
        <f t="shared" si="234"/>
        <v>0</v>
      </c>
      <c r="BS307" s="39">
        <f t="shared" si="235"/>
        <v>0</v>
      </c>
      <c r="BT307" s="39">
        <f t="shared" si="252"/>
        <v>0</v>
      </c>
      <c r="BU307" s="39">
        <f t="shared" si="252"/>
        <v>0</v>
      </c>
      <c r="BV307" s="40"/>
      <c r="BW307" s="39">
        <v>7.7549999999999999</v>
      </c>
      <c r="BX307" s="39">
        <f t="shared" ref="BX307:BX322" si="265">AQ307</f>
        <v>0.55633999999999995</v>
      </c>
      <c r="BY307" s="39">
        <f t="shared" si="260"/>
        <v>0.99011718131999993</v>
      </c>
      <c r="BZ307" s="39"/>
      <c r="CA307" s="39">
        <f t="shared" si="261"/>
        <v>0.99011718131999993</v>
      </c>
      <c r="CB307" s="39">
        <v>0.5</v>
      </c>
      <c r="CC307" s="39">
        <f>AX307</f>
        <v>3.3433179723502304</v>
      </c>
      <c r="CD307" s="39">
        <f t="shared" si="246"/>
        <v>7.9585253456221201</v>
      </c>
      <c r="CE307" s="39">
        <f>AU307</f>
        <v>3.2485253456221197</v>
      </c>
      <c r="CF307" s="39">
        <f t="shared" si="256"/>
        <v>0.18573988735279057</v>
      </c>
      <c r="CG307" s="39">
        <f t="shared" si="238"/>
        <v>0</v>
      </c>
      <c r="CH307" s="39">
        <f t="shared" si="240"/>
        <v>0</v>
      </c>
      <c r="CI307" s="39">
        <f t="shared" si="241"/>
        <v>0</v>
      </c>
      <c r="CJ307" s="39">
        <f t="shared" si="263"/>
        <v>0.44016783667095771</v>
      </c>
      <c r="CK307" s="39">
        <f t="shared" si="236"/>
        <v>7.9585253456221201</v>
      </c>
      <c r="CL307" s="39">
        <f t="shared" si="242"/>
        <v>0</v>
      </c>
      <c r="CM307" s="39">
        <v>3.8709677419354835</v>
      </c>
      <c r="CN307" s="39">
        <f t="shared" si="258"/>
        <v>6.7523041474654368</v>
      </c>
      <c r="CO307" s="39">
        <f t="shared" si="237"/>
        <v>7.9585253456221201</v>
      </c>
      <c r="CP307" s="39">
        <f t="shared" si="248"/>
        <v>24.378547919862903</v>
      </c>
      <c r="CQ307" s="39">
        <f t="shared" si="255"/>
        <v>8.944413760349212</v>
      </c>
      <c r="CR307" s="40"/>
      <c r="CS307" s="39">
        <f t="shared" si="259"/>
        <v>8.944413760349212</v>
      </c>
      <c r="CT307" s="6"/>
      <c r="CU307" s="39">
        <f t="shared" si="262"/>
        <v>1.3598271298134801</v>
      </c>
    </row>
    <row r="308" spans="1:99">
      <c r="A308" s="59">
        <v>1800</v>
      </c>
      <c r="B308" s="6"/>
      <c r="C308" s="30">
        <v>2252.4699999999998</v>
      </c>
      <c r="D308" s="30">
        <v>1464</v>
      </c>
      <c r="E308" s="30">
        <v>1106.8599999999999</v>
      </c>
      <c r="F308" s="30">
        <v>3539.79</v>
      </c>
      <c r="G308" s="6"/>
      <c r="H308" s="30">
        <v>4.1920000000000002</v>
      </c>
      <c r="I308" s="6"/>
      <c r="J308" s="6"/>
      <c r="K308" s="6"/>
      <c r="L308" s="6"/>
      <c r="M308" s="30">
        <v>588.82000000000005</v>
      </c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30">
        <v>122.67</v>
      </c>
      <c r="AB308" s="6"/>
      <c r="AC308" s="6"/>
      <c r="AD308" s="6"/>
      <c r="AE308" s="30">
        <v>53.424999999999997</v>
      </c>
      <c r="AF308" s="30">
        <v>117.425</v>
      </c>
      <c r="AG308" s="6"/>
      <c r="AH308" s="30">
        <v>9.109</v>
      </c>
      <c r="AI308" s="6"/>
      <c r="AJ308" s="6"/>
      <c r="AK308" s="6"/>
      <c r="AL308" s="6"/>
      <c r="AM308" s="6"/>
      <c r="AN308" s="6"/>
      <c r="AO308" s="39">
        <f t="shared" si="217"/>
        <v>0.48799999999999999</v>
      </c>
      <c r="AP308" s="39">
        <f t="shared" si="250"/>
        <v>1.1799299999999999</v>
      </c>
      <c r="AQ308" s="39">
        <f t="shared" si="264"/>
        <v>0.75082333333333329</v>
      </c>
      <c r="AR308" s="39">
        <f t="shared" si="218"/>
        <v>0</v>
      </c>
      <c r="AS308" s="39">
        <f t="shared" si="219"/>
        <v>9.6589861751152082</v>
      </c>
      <c r="AT308" s="39">
        <f t="shared" si="220"/>
        <v>0</v>
      </c>
      <c r="AU308" s="39">
        <f t="shared" si="221"/>
        <v>0</v>
      </c>
      <c r="AV308" s="39">
        <f t="shared" si="222"/>
        <v>0</v>
      </c>
      <c r="AW308" s="39">
        <f t="shared" si="244"/>
        <v>0</v>
      </c>
      <c r="AX308" s="39">
        <f t="shared" si="223"/>
        <v>0</v>
      </c>
      <c r="AY308" s="39">
        <f t="shared" si="224"/>
        <v>0</v>
      </c>
      <c r="AZ308" s="39">
        <f t="shared" si="224"/>
        <v>0</v>
      </c>
      <c r="BA308" s="39">
        <f t="shared" si="224"/>
        <v>0</v>
      </c>
      <c r="BB308" s="39">
        <f t="shared" si="224"/>
        <v>0</v>
      </c>
      <c r="BC308" s="39">
        <f t="shared" si="225"/>
        <v>0</v>
      </c>
      <c r="BD308" s="39">
        <f t="shared" si="226"/>
        <v>0</v>
      </c>
      <c r="BE308" s="39">
        <f t="shared" si="226"/>
        <v>0</v>
      </c>
      <c r="BF308" s="39">
        <f t="shared" si="226"/>
        <v>0</v>
      </c>
      <c r="BG308" s="39">
        <f t="shared" si="227"/>
        <v>0</v>
      </c>
      <c r="BH308" s="39">
        <f t="shared" si="251"/>
        <v>7.9752304147465427</v>
      </c>
      <c r="BI308" s="39">
        <f t="shared" si="228"/>
        <v>0</v>
      </c>
      <c r="BJ308" s="39">
        <f t="shared" si="229"/>
        <v>8.3132285172133376</v>
      </c>
      <c r="BK308" s="39">
        <f t="shared" si="230"/>
        <v>0</v>
      </c>
      <c r="BL308" s="39">
        <f t="shared" si="231"/>
        <v>0</v>
      </c>
      <c r="BM308" s="39">
        <f t="shared" si="232"/>
        <v>0</v>
      </c>
      <c r="BN308" s="39">
        <f t="shared" si="232"/>
        <v>8.2445987654320985E-2</v>
      </c>
      <c r="BO308" s="39">
        <f t="shared" si="232"/>
        <v>0.18121141975308641</v>
      </c>
      <c r="BP308" s="39">
        <f t="shared" si="232"/>
        <v>0</v>
      </c>
      <c r="BQ308" s="39">
        <f t="shared" si="233"/>
        <v>20.988479262672811</v>
      </c>
      <c r="BR308" s="39">
        <f t="shared" si="234"/>
        <v>0</v>
      </c>
      <c r="BS308" s="39">
        <f t="shared" si="235"/>
        <v>0</v>
      </c>
      <c r="BT308" s="39">
        <f t="shared" si="252"/>
        <v>0</v>
      </c>
      <c r="BU308" s="39">
        <f t="shared" si="252"/>
        <v>0</v>
      </c>
      <c r="BV308" s="40"/>
      <c r="BW308" s="39">
        <v>7.7549999999999999</v>
      </c>
      <c r="BX308" s="39">
        <f t="shared" si="265"/>
        <v>0.75082333333333329</v>
      </c>
      <c r="BY308" s="39">
        <f t="shared" si="260"/>
        <v>1.2321221281866668</v>
      </c>
      <c r="BZ308" s="39"/>
      <c r="CA308" s="39">
        <f t="shared" si="261"/>
        <v>1.2321221281866668</v>
      </c>
      <c r="CB308" s="39">
        <v>0.5</v>
      </c>
      <c r="CC308" s="39">
        <v>3.9</v>
      </c>
      <c r="CD308" s="39">
        <f t="shared" si="246"/>
        <v>9.6589861751152082</v>
      </c>
      <c r="CE308" s="39">
        <v>3.2485253456221197</v>
      </c>
      <c r="CF308" s="39">
        <f t="shared" si="256"/>
        <v>0.21666666666666667</v>
      </c>
      <c r="CG308" s="39">
        <f t="shared" si="238"/>
        <v>0</v>
      </c>
      <c r="CH308" s="39">
        <f t="shared" si="240"/>
        <v>8.3132285172133376</v>
      </c>
      <c r="CI308" s="39">
        <f t="shared" si="241"/>
        <v>0</v>
      </c>
      <c r="CJ308" s="39">
        <f t="shared" si="263"/>
        <v>0.54775388399513125</v>
      </c>
      <c r="CK308" s="39">
        <f t="shared" si="236"/>
        <v>9.6589861751152082</v>
      </c>
      <c r="CL308" s="39">
        <f t="shared" si="242"/>
        <v>0</v>
      </c>
      <c r="CM308" s="39">
        <v>3.8709677419354835</v>
      </c>
      <c r="CN308" s="39">
        <f t="shared" si="258"/>
        <v>7.9752304147465427</v>
      </c>
      <c r="CO308" s="39">
        <f t="shared" si="237"/>
        <v>9.6589861751152082</v>
      </c>
      <c r="CP308" s="39">
        <f t="shared" si="248"/>
        <v>23.530894656938894</v>
      </c>
      <c r="CQ308" s="39">
        <f t="shared" si="255"/>
        <v>8.9092271076638205</v>
      </c>
      <c r="CR308" s="40"/>
      <c r="CS308" s="39">
        <f t="shared" si="259"/>
        <v>8.9092271076638205</v>
      </c>
      <c r="CT308" s="6"/>
      <c r="CU308" s="39">
        <f t="shared" si="262"/>
        <v>1.6018041566014176</v>
      </c>
    </row>
    <row r="309" spans="1:99">
      <c r="A309" s="59">
        <v>1801</v>
      </c>
      <c r="B309" s="6"/>
      <c r="C309" s="30">
        <v>2015.03</v>
      </c>
      <c r="D309" s="30">
        <v>1455.12</v>
      </c>
      <c r="E309" s="30">
        <v>831.19</v>
      </c>
      <c r="F309" s="30">
        <v>3491.16</v>
      </c>
      <c r="G309" s="6"/>
      <c r="H309" s="30">
        <v>3.6859999999999999</v>
      </c>
      <c r="I309" s="6"/>
      <c r="J309" s="30">
        <v>140.98599999999999</v>
      </c>
      <c r="K309" s="6"/>
      <c r="L309" s="6"/>
      <c r="M309" s="30">
        <v>598.16</v>
      </c>
      <c r="N309" s="6"/>
      <c r="O309" s="30">
        <v>1.946</v>
      </c>
      <c r="P309" s="6"/>
      <c r="Q309" s="6"/>
      <c r="R309" s="6"/>
      <c r="S309" s="6"/>
      <c r="T309" s="6"/>
      <c r="U309" s="6"/>
      <c r="V309" s="6"/>
      <c r="W309" s="6"/>
      <c r="X309" s="6"/>
      <c r="Y309" s="30">
        <v>88.83</v>
      </c>
      <c r="Z309" s="6"/>
      <c r="AA309" s="30">
        <v>230.11199999999999</v>
      </c>
      <c r="AB309" s="6"/>
      <c r="AC309" s="6"/>
      <c r="AD309" s="6"/>
      <c r="AE309" s="30">
        <v>50.76</v>
      </c>
      <c r="AF309" s="30">
        <v>108.288</v>
      </c>
      <c r="AG309" s="6"/>
      <c r="AH309" s="30">
        <v>9.34</v>
      </c>
      <c r="AI309" s="6"/>
      <c r="AJ309" s="6"/>
      <c r="AK309" s="6"/>
      <c r="AL309" s="6"/>
      <c r="AM309" s="6"/>
      <c r="AN309" s="6"/>
      <c r="AO309" s="39">
        <f t="shared" si="217"/>
        <v>0.48503999999999997</v>
      </c>
      <c r="AP309" s="39">
        <f t="shared" si="250"/>
        <v>1.1637199999999999</v>
      </c>
      <c r="AQ309" s="39">
        <f t="shared" si="264"/>
        <v>0.6716766666666667</v>
      </c>
      <c r="AR309" s="39">
        <f t="shared" si="218"/>
        <v>0</v>
      </c>
      <c r="AS309" s="39">
        <f t="shared" si="219"/>
        <v>8.4930875576036868</v>
      </c>
      <c r="AT309" s="39">
        <f t="shared" si="220"/>
        <v>0</v>
      </c>
      <c r="AU309" s="39">
        <f t="shared" si="221"/>
        <v>3.2485253456221197</v>
      </c>
      <c r="AV309" s="39">
        <f t="shared" si="222"/>
        <v>0</v>
      </c>
      <c r="AW309" s="39">
        <f t="shared" si="244"/>
        <v>0</v>
      </c>
      <c r="AX309" s="39">
        <f t="shared" si="223"/>
        <v>4.4838709677419351</v>
      </c>
      <c r="AY309" s="39">
        <f t="shared" si="224"/>
        <v>0</v>
      </c>
      <c r="AZ309" s="39">
        <f t="shared" si="224"/>
        <v>0</v>
      </c>
      <c r="BA309" s="39">
        <f t="shared" si="224"/>
        <v>0</v>
      </c>
      <c r="BB309" s="39">
        <f t="shared" si="224"/>
        <v>0</v>
      </c>
      <c r="BC309" s="39">
        <f t="shared" si="225"/>
        <v>0</v>
      </c>
      <c r="BD309" s="39">
        <f t="shared" si="226"/>
        <v>0</v>
      </c>
      <c r="BE309" s="39">
        <f t="shared" si="226"/>
        <v>0</v>
      </c>
      <c r="BF309" s="39">
        <f t="shared" si="226"/>
        <v>0</v>
      </c>
      <c r="BG309" s="39">
        <f t="shared" si="227"/>
        <v>0</v>
      </c>
      <c r="BH309" s="39">
        <f t="shared" si="251"/>
        <v>6.6786674347158215</v>
      </c>
      <c r="BI309" s="39">
        <f t="shared" si="228"/>
        <v>0</v>
      </c>
      <c r="BJ309" s="39">
        <f t="shared" si="229"/>
        <v>15.594470046082948</v>
      </c>
      <c r="BK309" s="39">
        <f t="shared" si="230"/>
        <v>0</v>
      </c>
      <c r="BL309" s="39">
        <f t="shared" si="231"/>
        <v>0</v>
      </c>
      <c r="BM309" s="39">
        <f t="shared" si="232"/>
        <v>0</v>
      </c>
      <c r="BN309" s="39">
        <f t="shared" si="232"/>
        <v>7.8333333333333324E-2</v>
      </c>
      <c r="BO309" s="39">
        <f t="shared" si="232"/>
        <v>0.1671111111111111</v>
      </c>
      <c r="BP309" s="39">
        <f t="shared" si="232"/>
        <v>0</v>
      </c>
      <c r="BQ309" s="39">
        <f t="shared" si="233"/>
        <v>21.52073732718894</v>
      </c>
      <c r="BR309" s="39">
        <f t="shared" si="234"/>
        <v>0</v>
      </c>
      <c r="BS309" s="39">
        <f t="shared" si="235"/>
        <v>0</v>
      </c>
      <c r="BT309" s="39">
        <f t="shared" si="252"/>
        <v>0</v>
      </c>
      <c r="BU309" s="39">
        <f t="shared" si="252"/>
        <v>0</v>
      </c>
      <c r="BV309" s="40"/>
      <c r="BW309" s="39">
        <v>7.7549999999999999</v>
      </c>
      <c r="BX309" s="39">
        <f t="shared" si="265"/>
        <v>0.6716766666666667</v>
      </c>
      <c r="BY309" s="39">
        <f t="shared" si="260"/>
        <v>1.1336361318133334</v>
      </c>
      <c r="BZ309" s="39"/>
      <c r="CA309" s="39">
        <f t="shared" si="261"/>
        <v>1.1336361318133334</v>
      </c>
      <c r="CB309" s="39">
        <v>0.5</v>
      </c>
      <c r="CC309" s="39">
        <f t="shared" ref="CC309:CC323" si="266">AX309</f>
        <v>4.4838709677419351</v>
      </c>
      <c r="CD309" s="39">
        <f t="shared" si="246"/>
        <v>8.4930875576036868</v>
      </c>
      <c r="CE309" s="39">
        <f>AU309</f>
        <v>3.2485253456221197</v>
      </c>
      <c r="CF309" s="39">
        <f t="shared" si="256"/>
        <v>0.24910394265232971</v>
      </c>
      <c r="CG309" s="39">
        <f t="shared" si="238"/>
        <v>0</v>
      </c>
      <c r="CH309" s="39">
        <f t="shared" si="240"/>
        <v>15.594470046082948</v>
      </c>
      <c r="CI309" s="39">
        <f t="shared" si="241"/>
        <v>0</v>
      </c>
      <c r="CJ309" s="39">
        <f t="shared" si="263"/>
        <v>0.50397081590591752</v>
      </c>
      <c r="CK309" s="39">
        <f t="shared" si="236"/>
        <v>8.4930875576036868</v>
      </c>
      <c r="CL309" s="39">
        <f t="shared" si="242"/>
        <v>0</v>
      </c>
      <c r="CM309" s="39">
        <v>3.8709677419354835</v>
      </c>
      <c r="CN309" s="39">
        <f t="shared" si="258"/>
        <v>6.6786674347158215</v>
      </c>
      <c r="CO309" s="39">
        <f t="shared" si="237"/>
        <v>8.4930875576036868</v>
      </c>
      <c r="CP309" s="39">
        <f t="shared" si="248"/>
        <v>21.699923530854576</v>
      </c>
      <c r="CQ309" s="39">
        <f t="shared" si="255"/>
        <v>8.46480801095022</v>
      </c>
      <c r="CR309" s="40"/>
      <c r="CS309" s="39">
        <f t="shared" si="259"/>
        <v>8.46480801095022</v>
      </c>
      <c r="CT309" s="6"/>
      <c r="CU309" s="39">
        <f t="shared" si="262"/>
        <v>1.537344829364657</v>
      </c>
    </row>
    <row r="310" spans="1:99">
      <c r="A310" s="59">
        <v>1802</v>
      </c>
      <c r="B310" s="6"/>
      <c r="C310" s="30">
        <v>1986.27</v>
      </c>
      <c r="D310" s="30">
        <v>1361.38</v>
      </c>
      <c r="E310" s="30">
        <v>848.33</v>
      </c>
      <c r="F310" s="30">
        <v>3618.68</v>
      </c>
      <c r="G310" s="30">
        <v>25.727</v>
      </c>
      <c r="H310" s="30">
        <v>3.5470000000000002</v>
      </c>
      <c r="I310" s="6"/>
      <c r="J310" s="30">
        <v>140.98599999999999</v>
      </c>
      <c r="K310" s="6"/>
      <c r="L310" s="6"/>
      <c r="M310" s="30">
        <v>505.91</v>
      </c>
      <c r="N310" s="6"/>
      <c r="O310" s="30">
        <v>1.4410000000000001</v>
      </c>
      <c r="P310" s="6"/>
      <c r="Q310" s="6"/>
      <c r="R310" s="6"/>
      <c r="S310" s="6"/>
      <c r="T310" s="6"/>
      <c r="U310" s="6"/>
      <c r="V310" s="6"/>
      <c r="W310" s="6"/>
      <c r="X310" s="6"/>
      <c r="Y310" s="30">
        <v>88.83</v>
      </c>
      <c r="Z310" s="6"/>
      <c r="AA310" s="30">
        <v>97.078000000000003</v>
      </c>
      <c r="AB310" s="6"/>
      <c r="AC310" s="6"/>
      <c r="AD310" s="6"/>
      <c r="AE310" s="30">
        <v>40.396000000000001</v>
      </c>
      <c r="AF310" s="30">
        <v>105.919</v>
      </c>
      <c r="AG310" s="6"/>
      <c r="AH310" s="30">
        <v>9.34</v>
      </c>
      <c r="AI310" s="6"/>
      <c r="AJ310" s="6"/>
      <c r="AK310" s="6"/>
      <c r="AL310" s="6"/>
      <c r="AM310" s="6"/>
      <c r="AN310" s="6"/>
      <c r="AO310" s="39">
        <f t="shared" si="217"/>
        <v>0.45379333333333338</v>
      </c>
      <c r="AP310" s="39">
        <f t="shared" si="250"/>
        <v>1.2062266666666666</v>
      </c>
      <c r="AQ310" s="39">
        <f t="shared" si="264"/>
        <v>0.66208999999999996</v>
      </c>
      <c r="AR310" s="39">
        <f t="shared" si="218"/>
        <v>0.51454</v>
      </c>
      <c r="AS310" s="39">
        <f t="shared" si="219"/>
        <v>8.1728110599078345</v>
      </c>
      <c r="AT310" s="39">
        <f t="shared" si="220"/>
        <v>0</v>
      </c>
      <c r="AU310" s="39">
        <f t="shared" si="221"/>
        <v>3.2485253456221197</v>
      </c>
      <c r="AV310" s="39">
        <f t="shared" si="222"/>
        <v>0</v>
      </c>
      <c r="AW310" s="39">
        <f t="shared" si="244"/>
        <v>0</v>
      </c>
      <c r="AX310" s="39">
        <f t="shared" si="223"/>
        <v>3.3202764976958528</v>
      </c>
      <c r="AY310" s="39">
        <f t="shared" si="224"/>
        <v>0</v>
      </c>
      <c r="AZ310" s="39">
        <f t="shared" si="224"/>
        <v>0</v>
      </c>
      <c r="BA310" s="39">
        <f t="shared" si="224"/>
        <v>0</v>
      </c>
      <c r="BB310" s="39">
        <f t="shared" si="224"/>
        <v>0</v>
      </c>
      <c r="BC310" s="39">
        <f t="shared" si="225"/>
        <v>0</v>
      </c>
      <c r="BD310" s="39">
        <f t="shared" si="226"/>
        <v>0</v>
      </c>
      <c r="BE310" s="39">
        <f t="shared" si="226"/>
        <v>0</v>
      </c>
      <c r="BF310" s="39">
        <f t="shared" si="226"/>
        <v>0</v>
      </c>
      <c r="BG310" s="39">
        <f t="shared" si="227"/>
        <v>0</v>
      </c>
      <c r="BH310" s="39">
        <f t="shared" si="251"/>
        <v>6.1252880184331797</v>
      </c>
      <c r="BI310" s="39">
        <f t="shared" si="228"/>
        <v>0</v>
      </c>
      <c r="BJ310" s="39">
        <f t="shared" si="229"/>
        <v>6.5788831661696934</v>
      </c>
      <c r="BK310" s="39">
        <f t="shared" si="230"/>
        <v>0</v>
      </c>
      <c r="BL310" s="39">
        <f t="shared" si="231"/>
        <v>0</v>
      </c>
      <c r="BM310" s="39">
        <f t="shared" si="232"/>
        <v>0</v>
      </c>
      <c r="BN310" s="39">
        <f t="shared" si="232"/>
        <v>6.2339506172839509E-2</v>
      </c>
      <c r="BO310" s="39">
        <f t="shared" si="232"/>
        <v>0.16345524691358024</v>
      </c>
      <c r="BP310" s="39">
        <f t="shared" si="232"/>
        <v>0</v>
      </c>
      <c r="BQ310" s="39">
        <f t="shared" si="233"/>
        <v>21.52073732718894</v>
      </c>
      <c r="BR310" s="39">
        <f t="shared" si="234"/>
        <v>0</v>
      </c>
      <c r="BS310" s="39">
        <f t="shared" si="235"/>
        <v>0</v>
      </c>
      <c r="BT310" s="39">
        <f t="shared" si="252"/>
        <v>0</v>
      </c>
      <c r="BU310" s="39">
        <f t="shared" si="252"/>
        <v>0</v>
      </c>
      <c r="BV310" s="40"/>
      <c r="BW310" s="39">
        <v>7.7549999999999999</v>
      </c>
      <c r="BX310" s="39">
        <f t="shared" si="265"/>
        <v>0.66208999999999996</v>
      </c>
      <c r="BY310" s="39">
        <f t="shared" si="260"/>
        <v>1.1217069823200001</v>
      </c>
      <c r="BZ310" s="39"/>
      <c r="CA310" s="39">
        <f t="shared" si="261"/>
        <v>1.1217069823200001</v>
      </c>
      <c r="CB310" s="39">
        <f>AR310</f>
        <v>0.51454</v>
      </c>
      <c r="CC310" s="39">
        <f t="shared" si="266"/>
        <v>3.3202764976958528</v>
      </c>
      <c r="CD310" s="39">
        <f t="shared" si="246"/>
        <v>8.1728110599078345</v>
      </c>
      <c r="CE310" s="39">
        <f>AU310</f>
        <v>3.2485253456221197</v>
      </c>
      <c r="CF310" s="39">
        <f t="shared" si="256"/>
        <v>0.18445980542754736</v>
      </c>
      <c r="CG310" s="39">
        <f t="shared" si="238"/>
        <v>0</v>
      </c>
      <c r="CH310" s="39">
        <f t="shared" si="240"/>
        <v>6.5788831661696934</v>
      </c>
      <c r="CI310" s="39">
        <f t="shared" si="241"/>
        <v>0</v>
      </c>
      <c r="CJ310" s="39">
        <f t="shared" si="263"/>
        <v>0.49866757703190395</v>
      </c>
      <c r="CK310" s="39">
        <f t="shared" si="236"/>
        <v>8.1728110599078345</v>
      </c>
      <c r="CL310" s="39">
        <f t="shared" si="242"/>
        <v>0</v>
      </c>
      <c r="CM310" s="39">
        <v>3.8709677419354835</v>
      </c>
      <c r="CN310" s="39">
        <f t="shared" si="258"/>
        <v>6.1252880184331797</v>
      </c>
      <c r="CO310" s="39">
        <f t="shared" si="237"/>
        <v>8.1728110599078345</v>
      </c>
      <c r="CP310" s="39">
        <f t="shared" si="248"/>
        <v>21.225197625448672</v>
      </c>
      <c r="CQ310" s="39">
        <f t="shared" si="255"/>
        <v>6.7364929946876497</v>
      </c>
      <c r="CR310" s="40"/>
      <c r="CS310" s="39">
        <f t="shared" si="259"/>
        <v>6.7364929946876497</v>
      </c>
      <c r="CT310" s="6"/>
      <c r="CU310" s="39">
        <f t="shared" si="262"/>
        <v>1.4182641882842477</v>
      </c>
    </row>
    <row r="311" spans="1:99">
      <c r="A311" s="59">
        <v>1803</v>
      </c>
      <c r="B311" s="6"/>
      <c r="C311" s="30">
        <v>1780.1</v>
      </c>
      <c r="D311" s="30">
        <v>1246.7</v>
      </c>
      <c r="E311" s="30">
        <v>994.43</v>
      </c>
      <c r="F311" s="30">
        <v>2149.69</v>
      </c>
      <c r="G311" s="6"/>
      <c r="H311" s="30">
        <v>4.1790000000000003</v>
      </c>
      <c r="I311" s="6"/>
      <c r="J311" s="6"/>
      <c r="K311" s="6"/>
      <c r="L311" s="6"/>
      <c r="M311" s="6"/>
      <c r="N311" s="6"/>
      <c r="O311" s="30">
        <v>1.4410000000000001</v>
      </c>
      <c r="P311" s="6"/>
      <c r="Q311" s="6"/>
      <c r="R311" s="6"/>
      <c r="S311" s="6"/>
      <c r="T311" s="6"/>
      <c r="U311" s="6"/>
      <c r="V311" s="6"/>
      <c r="W311" s="6"/>
      <c r="X311" s="6"/>
      <c r="Y311" s="30">
        <v>113.4</v>
      </c>
      <c r="Z311" s="6"/>
      <c r="AA311" s="6"/>
      <c r="AB311" s="6"/>
      <c r="AC311" s="6"/>
      <c r="AD311" s="6"/>
      <c r="AE311" s="30">
        <v>36.54</v>
      </c>
      <c r="AF311" s="30">
        <v>107.94</v>
      </c>
      <c r="AG311" s="6"/>
      <c r="AH311" s="30">
        <v>9.2739999999999991</v>
      </c>
      <c r="AI311" s="6"/>
      <c r="AJ311" s="6"/>
      <c r="AK311" s="6"/>
      <c r="AL311" s="6"/>
      <c r="AM311" s="6"/>
      <c r="AN311" s="6"/>
      <c r="AO311" s="39">
        <f t="shared" si="217"/>
        <v>0.4155666666666667</v>
      </c>
      <c r="AP311" s="39">
        <f t="shared" si="250"/>
        <v>0.71656333333333333</v>
      </c>
      <c r="AQ311" s="39">
        <f t="shared" si="264"/>
        <v>0.5933666666666666</v>
      </c>
      <c r="AR311" s="39">
        <f t="shared" si="218"/>
        <v>0</v>
      </c>
      <c r="AS311" s="39">
        <f t="shared" si="219"/>
        <v>9.629032258064516</v>
      </c>
      <c r="AT311" s="39">
        <f t="shared" si="220"/>
        <v>0</v>
      </c>
      <c r="AU311" s="39">
        <f t="shared" si="221"/>
        <v>0</v>
      </c>
      <c r="AV311" s="39">
        <f t="shared" si="222"/>
        <v>0</v>
      </c>
      <c r="AW311" s="39">
        <f t="shared" si="244"/>
        <v>0</v>
      </c>
      <c r="AX311" s="39">
        <f t="shared" si="223"/>
        <v>3.3202764976958528</v>
      </c>
      <c r="AY311" s="39">
        <f t="shared" si="224"/>
        <v>0</v>
      </c>
      <c r="AZ311" s="39">
        <f t="shared" si="224"/>
        <v>0</v>
      </c>
      <c r="BA311" s="39">
        <f t="shared" si="224"/>
        <v>0</v>
      </c>
      <c r="BB311" s="39">
        <f t="shared" si="224"/>
        <v>0</v>
      </c>
      <c r="BC311" s="39">
        <f t="shared" si="225"/>
        <v>0</v>
      </c>
      <c r="BD311" s="39">
        <f t="shared" si="226"/>
        <v>0</v>
      </c>
      <c r="BE311" s="39">
        <f t="shared" si="226"/>
        <v>0</v>
      </c>
      <c r="BF311" s="39">
        <f t="shared" si="226"/>
        <v>0</v>
      </c>
      <c r="BG311" s="39">
        <f t="shared" si="227"/>
        <v>0</v>
      </c>
      <c r="BH311" s="39">
        <f t="shared" si="251"/>
        <v>8.3146121351766507</v>
      </c>
      <c r="BI311" s="39">
        <f t="shared" si="228"/>
        <v>0</v>
      </c>
      <c r="BJ311" s="39">
        <f t="shared" si="229"/>
        <v>0</v>
      </c>
      <c r="BK311" s="39">
        <f t="shared" si="230"/>
        <v>0</v>
      </c>
      <c r="BL311" s="39">
        <f t="shared" si="231"/>
        <v>0</v>
      </c>
      <c r="BM311" s="39">
        <f t="shared" si="232"/>
        <v>0</v>
      </c>
      <c r="BN311" s="39">
        <f t="shared" si="232"/>
        <v>5.6388888888888884E-2</v>
      </c>
      <c r="BO311" s="39">
        <f t="shared" si="232"/>
        <v>0.16657407407407407</v>
      </c>
      <c r="BP311" s="39">
        <f t="shared" si="232"/>
        <v>0</v>
      </c>
      <c r="BQ311" s="39">
        <f t="shared" si="233"/>
        <v>21.368663594470043</v>
      </c>
      <c r="BR311" s="39">
        <f t="shared" si="234"/>
        <v>0</v>
      </c>
      <c r="BS311" s="39">
        <f t="shared" si="235"/>
        <v>0</v>
      </c>
      <c r="BT311" s="39">
        <f t="shared" si="252"/>
        <v>0</v>
      </c>
      <c r="BU311" s="39">
        <f t="shared" si="252"/>
        <v>0</v>
      </c>
      <c r="BV311" s="40"/>
      <c r="BW311" s="39">
        <v>7.7</v>
      </c>
      <c r="BX311" s="39">
        <f t="shared" si="265"/>
        <v>0.5933666666666666</v>
      </c>
      <c r="BY311" s="39">
        <f t="shared" si="260"/>
        <v>1.0346087249333333</v>
      </c>
      <c r="BZ311" s="39"/>
      <c r="CA311" s="39">
        <f t="shared" si="261"/>
        <v>1.0346087249333333</v>
      </c>
      <c r="CB311" s="39">
        <v>0.5</v>
      </c>
      <c r="CC311" s="39">
        <f t="shared" si="266"/>
        <v>3.3202764976958528</v>
      </c>
      <c r="CD311" s="39">
        <f t="shared" si="246"/>
        <v>9.629032258064516</v>
      </c>
      <c r="CE311" s="39">
        <f t="shared" ref="CE311:CE323" si="267">CC311</f>
        <v>3.3202764976958528</v>
      </c>
      <c r="CF311" s="39">
        <f t="shared" si="256"/>
        <v>0.18445980542754736</v>
      </c>
      <c r="CG311" s="39">
        <f t="shared" si="238"/>
        <v>0</v>
      </c>
      <c r="CH311" s="39">
        <f t="shared" si="240"/>
        <v>0</v>
      </c>
      <c r="CI311" s="39">
        <f t="shared" si="241"/>
        <v>0</v>
      </c>
      <c r="CJ311" s="39">
        <f t="shared" si="263"/>
        <v>0.4599470576277378</v>
      </c>
      <c r="CK311" s="39">
        <f t="shared" si="236"/>
        <v>9.629032258064516</v>
      </c>
      <c r="CL311" s="39">
        <f t="shared" si="242"/>
        <v>0</v>
      </c>
      <c r="CM311" s="39">
        <v>3.8709677419354835</v>
      </c>
      <c r="CN311" s="39">
        <f t="shared" si="258"/>
        <v>8.3146121351766507</v>
      </c>
      <c r="CO311" s="39">
        <f t="shared" si="237"/>
        <v>9.629032258064516</v>
      </c>
      <c r="CP311" s="39">
        <f t="shared" si="248"/>
        <v>21.630187517734591</v>
      </c>
      <c r="CQ311" s="39">
        <f t="shared" si="255"/>
        <v>6.0934610858967897</v>
      </c>
      <c r="CR311" s="40"/>
      <c r="CS311" s="39">
        <f t="shared" si="259"/>
        <v>6.0934610858967897</v>
      </c>
      <c r="CT311" s="6"/>
      <c r="CU311" s="39">
        <f t="shared" si="262"/>
        <v>1.4046218033726059</v>
      </c>
    </row>
    <row r="312" spans="1:99">
      <c r="A312" s="59">
        <v>1804</v>
      </c>
      <c r="B312" s="6"/>
      <c r="C312" s="30">
        <v>1627.92</v>
      </c>
      <c r="D312" s="30">
        <v>1242.5</v>
      </c>
      <c r="E312" s="30">
        <v>1004.47</v>
      </c>
      <c r="F312" s="30">
        <v>2284.5500000000002</v>
      </c>
      <c r="G312" s="30">
        <v>24.934000000000001</v>
      </c>
      <c r="H312" s="30">
        <v>4.1859999999999999</v>
      </c>
      <c r="I312" s="6"/>
      <c r="J312" s="6"/>
      <c r="K312" s="6"/>
      <c r="L312" s="6"/>
      <c r="M312" s="6"/>
      <c r="N312" s="6"/>
      <c r="O312" s="30">
        <v>1.431</v>
      </c>
      <c r="P312" s="6"/>
      <c r="Q312" s="6"/>
      <c r="R312" s="6"/>
      <c r="S312" s="6"/>
      <c r="T312" s="6"/>
      <c r="U312" s="6"/>
      <c r="V312" s="6"/>
      <c r="W312" s="6"/>
      <c r="X312" s="6"/>
      <c r="Y312" s="30">
        <v>147</v>
      </c>
      <c r="Z312" s="6"/>
      <c r="AA312" s="6"/>
      <c r="AB312" s="6"/>
      <c r="AC312" s="6"/>
      <c r="AD312" s="6"/>
      <c r="AE312" s="30">
        <v>39.479999999999997</v>
      </c>
      <c r="AF312" s="30">
        <v>107.77200000000001</v>
      </c>
      <c r="AG312" s="6"/>
      <c r="AH312" s="30">
        <v>10.819000000000001</v>
      </c>
      <c r="AI312" s="6"/>
      <c r="AJ312" s="6"/>
      <c r="AK312" s="6"/>
      <c r="AL312" s="6"/>
      <c r="AM312" s="6"/>
      <c r="AN312" s="6"/>
      <c r="AO312" s="39">
        <f t="shared" si="217"/>
        <v>0.41416666666666668</v>
      </c>
      <c r="AP312" s="39">
        <f t="shared" si="250"/>
        <v>0.76151666666666673</v>
      </c>
      <c r="AQ312" s="39">
        <f t="shared" si="264"/>
        <v>0.54264000000000001</v>
      </c>
      <c r="AR312" s="39">
        <f t="shared" si="218"/>
        <v>0.49868000000000001</v>
      </c>
      <c r="AS312" s="39">
        <f t="shared" si="219"/>
        <v>9.6451612903225801</v>
      </c>
      <c r="AT312" s="39">
        <f t="shared" si="220"/>
        <v>0</v>
      </c>
      <c r="AU312" s="39">
        <f t="shared" si="221"/>
        <v>0</v>
      </c>
      <c r="AV312" s="39">
        <f t="shared" si="222"/>
        <v>0</v>
      </c>
      <c r="AW312" s="39">
        <f t="shared" si="244"/>
        <v>0</v>
      </c>
      <c r="AX312" s="39">
        <f t="shared" si="223"/>
        <v>3.2972350230414746</v>
      </c>
      <c r="AY312" s="39">
        <f t="shared" si="224"/>
        <v>0</v>
      </c>
      <c r="AZ312" s="39">
        <f t="shared" si="224"/>
        <v>0</v>
      </c>
      <c r="BA312" s="39">
        <f t="shared" si="224"/>
        <v>0</v>
      </c>
      <c r="BB312" s="39">
        <f t="shared" si="224"/>
        <v>0</v>
      </c>
      <c r="BC312" s="39">
        <f t="shared" si="225"/>
        <v>0</v>
      </c>
      <c r="BD312" s="39">
        <f t="shared" si="226"/>
        <v>0</v>
      </c>
      <c r="BE312" s="39">
        <f t="shared" si="226"/>
        <v>0</v>
      </c>
      <c r="BF312" s="39">
        <f t="shared" si="226"/>
        <v>0</v>
      </c>
      <c r="BG312" s="39">
        <f t="shared" si="227"/>
        <v>0</v>
      </c>
      <c r="BH312" s="39">
        <f t="shared" si="251"/>
        <v>0</v>
      </c>
      <c r="BI312" s="39">
        <f t="shared" si="228"/>
        <v>0</v>
      </c>
      <c r="BJ312" s="39">
        <f t="shared" si="229"/>
        <v>0</v>
      </c>
      <c r="BK312" s="39">
        <f t="shared" si="230"/>
        <v>0</v>
      </c>
      <c r="BL312" s="39">
        <f t="shared" si="231"/>
        <v>0</v>
      </c>
      <c r="BM312" s="39">
        <f t="shared" si="232"/>
        <v>0</v>
      </c>
      <c r="BN312" s="39">
        <f t="shared" si="232"/>
        <v>6.0925925925925918E-2</v>
      </c>
      <c r="BO312" s="39">
        <f t="shared" si="232"/>
        <v>0.16631481481481483</v>
      </c>
      <c r="BP312" s="39">
        <f t="shared" si="232"/>
        <v>0</v>
      </c>
      <c r="BQ312" s="39">
        <f t="shared" si="233"/>
        <v>24.928571428571431</v>
      </c>
      <c r="BR312" s="39">
        <f t="shared" si="234"/>
        <v>0</v>
      </c>
      <c r="BS312" s="39">
        <f t="shared" si="235"/>
        <v>0</v>
      </c>
      <c r="BT312" s="39">
        <f t="shared" si="252"/>
        <v>0</v>
      </c>
      <c r="BU312" s="39">
        <f t="shared" si="252"/>
        <v>0</v>
      </c>
      <c r="BV312" s="40"/>
      <c r="BW312" s="39">
        <v>7.7</v>
      </c>
      <c r="BX312" s="39">
        <f t="shared" si="265"/>
        <v>0.54264000000000001</v>
      </c>
      <c r="BY312" s="39">
        <f t="shared" si="260"/>
        <v>0.97148709872000005</v>
      </c>
      <c r="BZ312" s="39"/>
      <c r="CA312" s="39">
        <f t="shared" si="261"/>
        <v>0.97148709872000005</v>
      </c>
      <c r="CB312" s="39">
        <f>AR312</f>
        <v>0.49868000000000001</v>
      </c>
      <c r="CC312" s="39">
        <f t="shared" si="266"/>
        <v>3.2972350230414746</v>
      </c>
      <c r="CD312" s="39">
        <f t="shared" si="246"/>
        <v>9.6451612903225801</v>
      </c>
      <c r="CE312" s="39">
        <f t="shared" si="267"/>
        <v>3.2972350230414746</v>
      </c>
      <c r="CF312" s="39">
        <f t="shared" si="256"/>
        <v>0.18317972350230416</v>
      </c>
      <c r="CG312" s="39">
        <f t="shared" si="238"/>
        <v>0</v>
      </c>
      <c r="CH312" s="39">
        <f t="shared" si="240"/>
        <v>0</v>
      </c>
      <c r="CI312" s="39">
        <f t="shared" si="241"/>
        <v>0</v>
      </c>
      <c r="CJ312" s="39">
        <f t="shared" si="263"/>
        <v>0.43188562188895518</v>
      </c>
      <c r="CK312" s="39">
        <f t="shared" si="236"/>
        <v>9.6451612903225801</v>
      </c>
      <c r="CL312" s="39">
        <f t="shared" si="242"/>
        <v>0</v>
      </c>
      <c r="CM312" s="39">
        <v>3.8709677419354835</v>
      </c>
      <c r="CN312" s="39">
        <v>8.1999999999999993</v>
      </c>
      <c r="CO312" s="39">
        <f t="shared" si="237"/>
        <v>9.6451612903225801</v>
      </c>
      <c r="CP312" s="39">
        <f t="shared" si="248"/>
        <v>21.596521856228392</v>
      </c>
      <c r="CQ312" s="39">
        <f t="shared" si="255"/>
        <v>6.5837395640723928</v>
      </c>
      <c r="CR312" s="40"/>
      <c r="CS312" s="39">
        <f t="shared" si="259"/>
        <v>6.5837395640723928</v>
      </c>
      <c r="CT312" s="6"/>
      <c r="CU312" s="39">
        <f t="shared" si="262"/>
        <v>1.368159233666526</v>
      </c>
    </row>
    <row r="313" spans="1:99">
      <c r="A313" s="59">
        <v>1805</v>
      </c>
      <c r="B313" s="6"/>
      <c r="C313" s="30">
        <v>2457.6999999999998</v>
      </c>
      <c r="D313" s="30">
        <v>1847.02</v>
      </c>
      <c r="E313" s="30">
        <v>1415.4</v>
      </c>
      <c r="F313" s="30">
        <v>3569.54</v>
      </c>
      <c r="G313" s="30">
        <v>29.923999999999999</v>
      </c>
      <c r="H313" s="30">
        <v>4.9000000000000004</v>
      </c>
      <c r="I313" s="6"/>
      <c r="J313" s="6"/>
      <c r="K313" s="6"/>
      <c r="L313" s="6"/>
      <c r="M313" s="6"/>
      <c r="N313" s="6"/>
      <c r="O313" s="30">
        <v>1.8029999999999999</v>
      </c>
      <c r="P313" s="6"/>
      <c r="Q313" s="6"/>
      <c r="R313" s="6"/>
      <c r="S313" s="6"/>
      <c r="T313" s="6"/>
      <c r="U313" s="6"/>
      <c r="V313" s="6"/>
      <c r="W313" s="6"/>
      <c r="X313" s="6"/>
      <c r="Y313" s="30">
        <v>134.4</v>
      </c>
      <c r="Z313" s="6"/>
      <c r="AA313" s="30">
        <v>85.68</v>
      </c>
      <c r="AB313" s="6"/>
      <c r="AC313" s="6"/>
      <c r="AD313" s="6"/>
      <c r="AE313" s="30">
        <v>38.472000000000001</v>
      </c>
      <c r="AF313" s="30">
        <v>119.28</v>
      </c>
      <c r="AG313" s="6"/>
      <c r="AH313" s="30">
        <v>12.856</v>
      </c>
      <c r="AI313" s="6"/>
      <c r="AJ313" s="6"/>
      <c r="AK313" s="6"/>
      <c r="AL313" s="30">
        <v>1.68</v>
      </c>
      <c r="AM313" s="6"/>
      <c r="AN313" s="6"/>
      <c r="AO313" s="39">
        <f t="shared" si="217"/>
        <v>0.61567333333333329</v>
      </c>
      <c r="AP313" s="39">
        <f t="shared" si="250"/>
        <v>1.1898466666666667</v>
      </c>
      <c r="AQ313" s="39">
        <f t="shared" si="264"/>
        <v>0.81923333333333326</v>
      </c>
      <c r="AR313" s="39">
        <f t="shared" si="218"/>
        <v>0.59848000000000001</v>
      </c>
      <c r="AS313" s="39">
        <f t="shared" si="219"/>
        <v>11.290322580645162</v>
      </c>
      <c r="AT313" s="39">
        <f t="shared" si="220"/>
        <v>0</v>
      </c>
      <c r="AU313" s="39">
        <f t="shared" si="221"/>
        <v>0</v>
      </c>
      <c r="AV313" s="39">
        <f t="shared" si="222"/>
        <v>0</v>
      </c>
      <c r="AW313" s="39">
        <f t="shared" si="244"/>
        <v>0</v>
      </c>
      <c r="AX313" s="39">
        <f t="shared" si="223"/>
        <v>4.1543778801843319</v>
      </c>
      <c r="AY313" s="39">
        <f t="shared" si="224"/>
        <v>0</v>
      </c>
      <c r="AZ313" s="39">
        <f t="shared" si="224"/>
        <v>0</v>
      </c>
      <c r="BA313" s="39">
        <f t="shared" si="224"/>
        <v>0</v>
      </c>
      <c r="BB313" s="39">
        <f t="shared" si="224"/>
        <v>0</v>
      </c>
      <c r="BC313" s="39">
        <f t="shared" si="225"/>
        <v>0</v>
      </c>
      <c r="BD313" s="39">
        <f t="shared" si="226"/>
        <v>0</v>
      </c>
      <c r="BE313" s="39">
        <f t="shared" si="226"/>
        <v>0</v>
      </c>
      <c r="BF313" s="39">
        <f t="shared" si="226"/>
        <v>0</v>
      </c>
      <c r="BG313" s="39">
        <f t="shared" si="227"/>
        <v>0</v>
      </c>
      <c r="BH313" s="39">
        <f t="shared" si="251"/>
        <v>8.5887096774193541</v>
      </c>
      <c r="BI313" s="39">
        <f t="shared" si="228"/>
        <v>0</v>
      </c>
      <c r="BJ313" s="39">
        <f t="shared" si="229"/>
        <v>5.806451612903226</v>
      </c>
      <c r="BK313" s="39">
        <f t="shared" si="230"/>
        <v>0</v>
      </c>
      <c r="BL313" s="39">
        <f t="shared" si="231"/>
        <v>0</v>
      </c>
      <c r="BM313" s="39">
        <f t="shared" si="232"/>
        <v>0</v>
      </c>
      <c r="BN313" s="39">
        <f t="shared" si="232"/>
        <v>5.9370370370370372E-2</v>
      </c>
      <c r="BO313" s="39">
        <f t="shared" si="232"/>
        <v>0.18407407407407408</v>
      </c>
      <c r="BP313" s="39">
        <f t="shared" si="232"/>
        <v>0</v>
      </c>
      <c r="BQ313" s="39">
        <f t="shared" si="233"/>
        <v>29.622119815668203</v>
      </c>
      <c r="BR313" s="39">
        <f t="shared" si="234"/>
        <v>0</v>
      </c>
      <c r="BS313" s="39">
        <f t="shared" si="235"/>
        <v>0</v>
      </c>
      <c r="BT313" s="39">
        <f t="shared" si="252"/>
        <v>5.8333333333333339</v>
      </c>
      <c r="BU313" s="39">
        <f t="shared" si="252"/>
        <v>0</v>
      </c>
      <c r="BV313" s="40"/>
      <c r="BW313" s="39">
        <v>7.7</v>
      </c>
      <c r="BX313" s="39">
        <f t="shared" si="265"/>
        <v>0.81923333333333326</v>
      </c>
      <c r="BY313" s="39">
        <f t="shared" si="260"/>
        <v>1.3156654598666666</v>
      </c>
      <c r="BZ313" s="39"/>
      <c r="CA313" s="39">
        <f t="shared" si="261"/>
        <v>1.3156654598666666</v>
      </c>
      <c r="CB313" s="39">
        <f>AR313</f>
        <v>0.59848000000000001</v>
      </c>
      <c r="CC313" s="39">
        <f t="shared" si="266"/>
        <v>4.1543778801843319</v>
      </c>
      <c r="CD313" s="39">
        <f t="shared" si="246"/>
        <v>11.290322580645162</v>
      </c>
      <c r="CE313" s="39">
        <f t="shared" si="267"/>
        <v>4.1543778801843319</v>
      </c>
      <c r="CF313" s="39">
        <f t="shared" si="256"/>
        <v>0.23079877112135178</v>
      </c>
      <c r="CG313" s="39">
        <f t="shared" si="238"/>
        <v>0</v>
      </c>
      <c r="CH313" s="39">
        <f t="shared" si="240"/>
        <v>5.806451612903226</v>
      </c>
      <c r="CI313" s="39">
        <f t="shared" si="241"/>
        <v>0</v>
      </c>
      <c r="CJ313" s="39">
        <f t="shared" si="263"/>
        <v>0.58489402080686181</v>
      </c>
      <c r="CK313" s="39">
        <f t="shared" si="236"/>
        <v>11.290322580645162</v>
      </c>
      <c r="CL313" s="39">
        <f t="shared" si="242"/>
        <v>0</v>
      </c>
      <c r="CM313" s="39">
        <f>BT313</f>
        <v>5.8333333333333339</v>
      </c>
      <c r="CN313" s="39">
        <f>BH313</f>
        <v>8.5887096774193541</v>
      </c>
      <c r="CO313" s="39">
        <f t="shared" si="237"/>
        <v>11.290322580645162</v>
      </c>
      <c r="CP313" s="39">
        <f t="shared" si="248"/>
        <v>23.902619669403204</v>
      </c>
      <c r="CQ313" s="39">
        <f t="shared" si="255"/>
        <v>6.415644085840758</v>
      </c>
      <c r="CR313" s="40"/>
      <c r="CS313" s="39">
        <f t="shared" si="259"/>
        <v>6.415644085840758</v>
      </c>
      <c r="CT313" s="6"/>
      <c r="CU313" s="39">
        <f t="shared" si="262"/>
        <v>1.7344855468057967</v>
      </c>
    </row>
    <row r="314" spans="1:99">
      <c r="A314" s="59">
        <v>1806</v>
      </c>
      <c r="B314" s="6"/>
      <c r="C314" s="30">
        <v>2785.3</v>
      </c>
      <c r="D314" s="30">
        <v>2006.61</v>
      </c>
      <c r="E314" s="30">
        <v>1566.89</v>
      </c>
      <c r="F314" s="30">
        <v>3045</v>
      </c>
      <c r="G314" s="6"/>
      <c r="H314" s="30">
        <v>5.41</v>
      </c>
      <c r="I314" s="6"/>
      <c r="J314" s="6"/>
      <c r="K314" s="6"/>
      <c r="L314" s="6"/>
      <c r="M314" s="6"/>
      <c r="N314" s="6"/>
      <c r="O314" s="30">
        <v>1.68</v>
      </c>
      <c r="P314" s="6"/>
      <c r="Q314" s="6"/>
      <c r="R314" s="6"/>
      <c r="S314" s="6"/>
      <c r="T314" s="6"/>
      <c r="U314" s="6"/>
      <c r="V314" s="6"/>
      <c r="W314" s="6"/>
      <c r="X314" s="6"/>
      <c r="Y314" s="30">
        <v>134.4</v>
      </c>
      <c r="Z314" s="6"/>
      <c r="AA314" s="30">
        <v>75.599999999999994</v>
      </c>
      <c r="AB314" s="6"/>
      <c r="AC314" s="6"/>
      <c r="AD314" s="6"/>
      <c r="AE314" s="30">
        <v>46.2</v>
      </c>
      <c r="AF314" s="30">
        <v>135.786</v>
      </c>
      <c r="AG314" s="6"/>
      <c r="AH314" s="30">
        <v>13.523999999999999</v>
      </c>
      <c r="AI314" s="6"/>
      <c r="AJ314" s="6"/>
      <c r="AK314" s="6"/>
      <c r="AL314" s="30">
        <v>1.4</v>
      </c>
      <c r="AM314" s="6"/>
      <c r="AN314" s="6"/>
      <c r="AO314" s="39">
        <f t="shared" si="217"/>
        <v>0.66886999999999996</v>
      </c>
      <c r="AP314" s="39">
        <f t="shared" si="250"/>
        <v>1.0149999999999999</v>
      </c>
      <c r="AQ314" s="39">
        <f t="shared" si="264"/>
        <v>0.92843333333333344</v>
      </c>
      <c r="AR314" s="39">
        <f t="shared" si="218"/>
        <v>0</v>
      </c>
      <c r="AS314" s="39">
        <f t="shared" si="219"/>
        <v>12.465437788018434</v>
      </c>
      <c r="AT314" s="39">
        <f t="shared" si="220"/>
        <v>0</v>
      </c>
      <c r="AU314" s="39">
        <f t="shared" si="221"/>
        <v>0</v>
      </c>
      <c r="AV314" s="39">
        <f t="shared" si="222"/>
        <v>0</v>
      </c>
      <c r="AW314" s="39">
        <f t="shared" si="244"/>
        <v>0</v>
      </c>
      <c r="AX314" s="39">
        <f t="shared" si="223"/>
        <v>3.8709677419354835</v>
      </c>
      <c r="AY314" s="39">
        <f t="shared" si="224"/>
        <v>0</v>
      </c>
      <c r="AZ314" s="39">
        <f t="shared" si="224"/>
        <v>0</v>
      </c>
      <c r="BA314" s="39">
        <f t="shared" si="224"/>
        <v>0</v>
      </c>
      <c r="BB314" s="39">
        <f t="shared" si="224"/>
        <v>0</v>
      </c>
      <c r="BC314" s="39">
        <f t="shared" si="225"/>
        <v>0</v>
      </c>
      <c r="BD314" s="39">
        <f t="shared" si="226"/>
        <v>0</v>
      </c>
      <c r="BE314" s="39">
        <f t="shared" si="226"/>
        <v>0</v>
      </c>
      <c r="BF314" s="39">
        <f t="shared" si="226"/>
        <v>0</v>
      </c>
      <c r="BG314" s="39">
        <f t="shared" si="227"/>
        <v>0</v>
      </c>
      <c r="BH314" s="39">
        <f t="shared" si="251"/>
        <v>8.4660138248847918</v>
      </c>
      <c r="BI314" s="39">
        <f t="shared" si="228"/>
        <v>0</v>
      </c>
      <c r="BJ314" s="39">
        <f t="shared" si="229"/>
        <v>5.1233396584440225</v>
      </c>
      <c r="BK314" s="39">
        <f t="shared" si="230"/>
        <v>0</v>
      </c>
      <c r="BL314" s="39">
        <f t="shared" si="231"/>
        <v>0</v>
      </c>
      <c r="BM314" s="39">
        <f t="shared" si="232"/>
        <v>0</v>
      </c>
      <c r="BN314" s="39">
        <f t="shared" si="232"/>
        <v>7.1296296296296302E-2</v>
      </c>
      <c r="BO314" s="39">
        <f t="shared" si="232"/>
        <v>0.20954629629629629</v>
      </c>
      <c r="BP314" s="39">
        <f t="shared" si="232"/>
        <v>0</v>
      </c>
      <c r="BQ314" s="39">
        <f t="shared" si="233"/>
        <v>31.161290322580644</v>
      </c>
      <c r="BR314" s="39">
        <f t="shared" si="234"/>
        <v>0</v>
      </c>
      <c r="BS314" s="39">
        <f t="shared" si="235"/>
        <v>0</v>
      </c>
      <c r="BT314" s="39">
        <f t="shared" si="252"/>
        <v>4.8611111111111116</v>
      </c>
      <c r="BU314" s="39">
        <f t="shared" si="252"/>
        <v>0</v>
      </c>
      <c r="BV314" s="40"/>
      <c r="BW314" s="39">
        <v>9.1</v>
      </c>
      <c r="BX314" s="39">
        <f t="shared" si="265"/>
        <v>0.92843333333333344</v>
      </c>
      <c r="BY314" s="39">
        <f t="shared" si="260"/>
        <v>1.4918304614666666</v>
      </c>
      <c r="BZ314" s="39"/>
      <c r="CA314" s="39">
        <f t="shared" si="261"/>
        <v>1.4918304614666666</v>
      </c>
      <c r="CB314" s="39">
        <v>0.45</v>
      </c>
      <c r="CC314" s="39">
        <f t="shared" si="266"/>
        <v>3.8709677419354835</v>
      </c>
      <c r="CD314" s="39">
        <f t="shared" si="246"/>
        <v>12.465437788018434</v>
      </c>
      <c r="CE314" s="39">
        <f t="shared" si="267"/>
        <v>3.8709677419354835</v>
      </c>
      <c r="CF314" s="39">
        <f t="shared" si="256"/>
        <v>0.21505376344086019</v>
      </c>
      <c r="CG314" s="39">
        <f t="shared" si="238"/>
        <v>0</v>
      </c>
      <c r="CH314" s="39">
        <f t="shared" si="240"/>
        <v>5.1233396584440225</v>
      </c>
      <c r="CI314" s="39">
        <f t="shared" si="241"/>
        <v>0</v>
      </c>
      <c r="CJ314" s="39">
        <f t="shared" si="263"/>
        <v>0.66321017278801475</v>
      </c>
      <c r="CK314" s="39">
        <f t="shared" si="236"/>
        <v>12.465437788018434</v>
      </c>
      <c r="CL314" s="39">
        <f t="shared" si="242"/>
        <v>0</v>
      </c>
      <c r="CM314" s="39">
        <f>BT314</f>
        <v>4.8611111111111116</v>
      </c>
      <c r="CN314" s="39">
        <f>BH314</f>
        <v>8.4660138248847918</v>
      </c>
      <c r="CO314" s="39">
        <f t="shared" si="237"/>
        <v>12.465437788018434</v>
      </c>
      <c r="CP314" s="39">
        <f t="shared" si="248"/>
        <v>27.210270912387518</v>
      </c>
      <c r="CQ314" s="39">
        <f t="shared" si="255"/>
        <v>7.7043760856166319</v>
      </c>
      <c r="CR314" s="40"/>
      <c r="CS314" s="39">
        <f t="shared" si="259"/>
        <v>7.7043760856166319</v>
      </c>
      <c r="CT314" s="6"/>
      <c r="CU314" s="39">
        <f t="shared" si="262"/>
        <v>1.8367230594007518</v>
      </c>
    </row>
    <row r="315" spans="1:99">
      <c r="A315" s="59">
        <v>1807</v>
      </c>
      <c r="B315" s="6"/>
      <c r="C315" s="30">
        <v>2843.94</v>
      </c>
      <c r="D315" s="30">
        <v>2417.21</v>
      </c>
      <c r="E315" s="30">
        <v>1619.79</v>
      </c>
      <c r="F315" s="30">
        <v>3889.36</v>
      </c>
      <c r="G315" s="6"/>
      <c r="H315" s="30">
        <v>12.468</v>
      </c>
      <c r="I315" s="6"/>
      <c r="J315" s="6"/>
      <c r="K315" s="6"/>
      <c r="L315" s="6"/>
      <c r="M315" s="6"/>
      <c r="N315" s="6"/>
      <c r="O315" s="30">
        <v>2.19</v>
      </c>
      <c r="P315" s="6"/>
      <c r="Q315" s="6"/>
      <c r="R315" s="6"/>
      <c r="S315" s="6"/>
      <c r="T315" s="6"/>
      <c r="U315" s="6"/>
      <c r="V315" s="6"/>
      <c r="W315" s="6"/>
      <c r="X315" s="6"/>
      <c r="Y315" s="30">
        <v>158.46</v>
      </c>
      <c r="Z315" s="30">
        <v>2.5019999999999998</v>
      </c>
      <c r="AA315" s="30">
        <v>196.32300000000001</v>
      </c>
      <c r="AB315" s="6"/>
      <c r="AC315" s="6"/>
      <c r="AD315" s="6"/>
      <c r="AE315" s="30">
        <v>74.016999999999996</v>
      </c>
      <c r="AF315" s="30">
        <v>195.28100000000001</v>
      </c>
      <c r="AG315" s="6"/>
      <c r="AH315" s="30">
        <v>13.044</v>
      </c>
      <c r="AI315" s="6"/>
      <c r="AJ315" s="6"/>
      <c r="AK315" s="6"/>
      <c r="AL315" s="6"/>
      <c r="AM315" s="6"/>
      <c r="AN315" s="6"/>
      <c r="AO315" s="39">
        <f t="shared" si="217"/>
        <v>0.80573666666666666</v>
      </c>
      <c r="AP315" s="39">
        <f t="shared" si="250"/>
        <v>1.2964533333333335</v>
      </c>
      <c r="AQ315" s="39">
        <f t="shared" si="264"/>
        <v>0.94798000000000004</v>
      </c>
      <c r="AR315" s="39">
        <f t="shared" si="218"/>
        <v>0</v>
      </c>
      <c r="AS315" s="39">
        <f t="shared" si="219"/>
        <v>28.728110599078342</v>
      </c>
      <c r="AT315" s="39">
        <f t="shared" si="220"/>
        <v>0</v>
      </c>
      <c r="AU315" s="39">
        <f t="shared" si="221"/>
        <v>0</v>
      </c>
      <c r="AV315" s="39">
        <f t="shared" si="222"/>
        <v>0</v>
      </c>
      <c r="AW315" s="39">
        <f t="shared" si="244"/>
        <v>0</v>
      </c>
      <c r="AX315" s="39">
        <f t="shared" si="223"/>
        <v>5.0460829493087553</v>
      </c>
      <c r="AY315" s="39">
        <f t="shared" si="224"/>
        <v>0</v>
      </c>
      <c r="AZ315" s="39">
        <f t="shared" si="224"/>
        <v>0</v>
      </c>
      <c r="BA315" s="39">
        <f t="shared" si="224"/>
        <v>0</v>
      </c>
      <c r="BB315" s="39">
        <f t="shared" si="224"/>
        <v>0</v>
      </c>
      <c r="BC315" s="39">
        <f t="shared" si="225"/>
        <v>0</v>
      </c>
      <c r="BD315" s="39">
        <f t="shared" si="226"/>
        <v>0</v>
      </c>
      <c r="BE315" s="39">
        <f t="shared" si="226"/>
        <v>0</v>
      </c>
      <c r="BF315" s="39">
        <f t="shared" si="226"/>
        <v>0</v>
      </c>
      <c r="BG315" s="39">
        <f t="shared" si="227"/>
        <v>0</v>
      </c>
      <c r="BH315" s="39">
        <f t="shared" si="251"/>
        <v>0</v>
      </c>
      <c r="BI315" s="39">
        <f t="shared" si="228"/>
        <v>0.16679999999999998</v>
      </c>
      <c r="BJ315" s="39">
        <f t="shared" si="229"/>
        <v>13.304621848739496</v>
      </c>
      <c r="BK315" s="39">
        <f t="shared" si="230"/>
        <v>0</v>
      </c>
      <c r="BL315" s="39">
        <f t="shared" si="231"/>
        <v>0</v>
      </c>
      <c r="BM315" s="39">
        <f t="shared" si="232"/>
        <v>0</v>
      </c>
      <c r="BN315" s="39">
        <f t="shared" si="232"/>
        <v>0.11422376543209876</v>
      </c>
      <c r="BO315" s="39">
        <f t="shared" si="232"/>
        <v>0.30135956790123458</v>
      </c>
      <c r="BP315" s="39">
        <f t="shared" si="232"/>
        <v>0</v>
      </c>
      <c r="BQ315" s="39">
        <f t="shared" si="233"/>
        <v>30.055299539170509</v>
      </c>
      <c r="BR315" s="39">
        <f t="shared" si="234"/>
        <v>0</v>
      </c>
      <c r="BS315" s="39">
        <f t="shared" si="235"/>
        <v>0</v>
      </c>
      <c r="BT315" s="39">
        <f t="shared" si="252"/>
        <v>0</v>
      </c>
      <c r="BU315" s="39">
        <f t="shared" si="252"/>
        <v>0</v>
      </c>
      <c r="BV315" s="40"/>
      <c r="BW315" s="39">
        <v>7.6449999999999996</v>
      </c>
      <c r="BX315" s="39">
        <f t="shared" si="265"/>
        <v>0.94798000000000004</v>
      </c>
      <c r="BY315" s="39">
        <f t="shared" si="260"/>
        <v>1.4742886020400001</v>
      </c>
      <c r="BZ315" s="39"/>
      <c r="CA315" s="39">
        <f t="shared" si="261"/>
        <v>1.4742886020400001</v>
      </c>
      <c r="CB315" s="39">
        <v>0.45</v>
      </c>
      <c r="CC315" s="39">
        <f t="shared" si="266"/>
        <v>5.0460829493087553</v>
      </c>
      <c r="CD315" s="39">
        <f t="shared" si="246"/>
        <v>28.728110599078342</v>
      </c>
      <c r="CE315" s="39">
        <f t="shared" si="267"/>
        <v>5.0460829493087553</v>
      </c>
      <c r="CF315" s="39">
        <f>BI315</f>
        <v>0.16679999999999998</v>
      </c>
      <c r="CG315" s="39">
        <f t="shared" si="238"/>
        <v>0</v>
      </c>
      <c r="CH315" s="39">
        <f t="shared" si="240"/>
        <v>13.304621848739496</v>
      </c>
      <c r="CI315" s="39">
        <f t="shared" si="241"/>
        <v>0</v>
      </c>
      <c r="CJ315" s="39">
        <f t="shared" si="263"/>
        <v>0.65541173997551883</v>
      </c>
      <c r="CK315" s="39">
        <f t="shared" si="236"/>
        <v>28.728110599078342</v>
      </c>
      <c r="CL315" s="39">
        <f t="shared" si="242"/>
        <v>0</v>
      </c>
      <c r="CM315" s="39">
        <v>3.225806451612903</v>
      </c>
      <c r="CN315" s="39">
        <v>20</v>
      </c>
      <c r="CO315" s="39">
        <f t="shared" si="237"/>
        <v>28.728110599078342</v>
      </c>
      <c r="CP315" s="39">
        <f t="shared" si="248"/>
        <v>39.132524074955796</v>
      </c>
      <c r="CQ315" s="39">
        <f t="shared" si="255"/>
        <v>12.343177591538661</v>
      </c>
      <c r="CR315" s="40"/>
      <c r="CS315" s="39">
        <f t="shared" si="259"/>
        <v>12.343177591538661</v>
      </c>
      <c r="CT315" s="6"/>
      <c r="CU315" s="39">
        <f t="shared" si="262"/>
        <v>2.4240474137697472</v>
      </c>
    </row>
    <row r="316" spans="1:99">
      <c r="A316" s="59">
        <v>1808</v>
      </c>
      <c r="B316" s="6"/>
      <c r="C316" s="30">
        <v>1793.1</v>
      </c>
      <c r="D316" s="6"/>
      <c r="E316" s="6"/>
      <c r="F316" s="30">
        <v>3281.79</v>
      </c>
      <c r="G316" s="6"/>
      <c r="H316" s="30">
        <v>5.8179999999999996</v>
      </c>
      <c r="I316" s="6"/>
      <c r="J316" s="6"/>
      <c r="K316" s="6"/>
      <c r="L316" s="6"/>
      <c r="M316" s="6"/>
      <c r="N316" s="6"/>
      <c r="O316" s="30">
        <v>4.7949999999999999</v>
      </c>
      <c r="P316" s="6"/>
      <c r="Q316" s="6"/>
      <c r="R316" s="6"/>
      <c r="S316" s="6"/>
      <c r="T316" s="6"/>
      <c r="U316" s="6"/>
      <c r="V316" s="6"/>
      <c r="W316" s="6"/>
      <c r="X316" s="6"/>
      <c r="Y316" s="30">
        <v>137.61000000000001</v>
      </c>
      <c r="Z316" s="6"/>
      <c r="AA316" s="30">
        <v>127.685</v>
      </c>
      <c r="AB316" s="6"/>
      <c r="AC316" s="6"/>
      <c r="AD316" s="6"/>
      <c r="AE316" s="30">
        <v>66.72</v>
      </c>
      <c r="AF316" s="30">
        <v>143.32300000000001</v>
      </c>
      <c r="AG316" s="6"/>
      <c r="AH316" s="30">
        <v>13.044</v>
      </c>
      <c r="AI316" s="6"/>
      <c r="AJ316" s="6"/>
      <c r="AK316" s="6"/>
      <c r="AL316" s="6"/>
      <c r="AM316" s="6"/>
      <c r="AN316" s="6"/>
      <c r="AO316" s="39">
        <f t="shared" si="217"/>
        <v>0</v>
      </c>
      <c r="AP316" s="39">
        <f t="shared" si="250"/>
        <v>1.0939300000000001</v>
      </c>
      <c r="AQ316" s="39">
        <f t="shared" si="264"/>
        <v>0.59770000000000001</v>
      </c>
      <c r="AR316" s="39">
        <f t="shared" si="218"/>
        <v>0</v>
      </c>
      <c r="AS316" s="39">
        <f t="shared" si="219"/>
        <v>13.40552995391705</v>
      </c>
      <c r="AT316" s="39">
        <f t="shared" si="220"/>
        <v>0</v>
      </c>
      <c r="AU316" s="39">
        <f t="shared" si="221"/>
        <v>0</v>
      </c>
      <c r="AV316" s="39">
        <f t="shared" si="222"/>
        <v>0</v>
      </c>
      <c r="AW316" s="39">
        <f t="shared" si="244"/>
        <v>0</v>
      </c>
      <c r="AX316" s="39">
        <f t="shared" si="223"/>
        <v>11.048387096774194</v>
      </c>
      <c r="AY316" s="39">
        <f t="shared" si="224"/>
        <v>0</v>
      </c>
      <c r="AZ316" s="39">
        <f t="shared" si="224"/>
        <v>0</v>
      </c>
      <c r="BA316" s="39">
        <f t="shared" si="224"/>
        <v>0</v>
      </c>
      <c r="BB316" s="39">
        <f t="shared" si="224"/>
        <v>0</v>
      </c>
      <c r="BC316" s="39">
        <f t="shared" si="225"/>
        <v>0</v>
      </c>
      <c r="BD316" s="39">
        <f t="shared" si="226"/>
        <v>0</v>
      </c>
      <c r="BE316" s="39">
        <f t="shared" si="226"/>
        <v>0</v>
      </c>
      <c r="BF316" s="39">
        <f t="shared" si="226"/>
        <v>0</v>
      </c>
      <c r="BG316" s="39">
        <f t="shared" si="227"/>
        <v>0</v>
      </c>
      <c r="BH316" s="39">
        <f t="shared" si="251"/>
        <v>0</v>
      </c>
      <c r="BI316" s="39">
        <f t="shared" si="228"/>
        <v>0</v>
      </c>
      <c r="BJ316" s="39">
        <f t="shared" si="229"/>
        <v>8.6530902683654105</v>
      </c>
      <c r="BK316" s="39">
        <f t="shared" si="230"/>
        <v>0</v>
      </c>
      <c r="BL316" s="39">
        <f t="shared" si="231"/>
        <v>0</v>
      </c>
      <c r="BM316" s="39">
        <f t="shared" si="232"/>
        <v>0</v>
      </c>
      <c r="BN316" s="39">
        <f t="shared" si="232"/>
        <v>0.10296296296296296</v>
      </c>
      <c r="BO316" s="39">
        <f t="shared" si="232"/>
        <v>0.22117746913580247</v>
      </c>
      <c r="BP316" s="39">
        <f t="shared" si="232"/>
        <v>0</v>
      </c>
      <c r="BQ316" s="39">
        <f t="shared" si="233"/>
        <v>30.055299539170509</v>
      </c>
      <c r="BR316" s="39">
        <f t="shared" si="234"/>
        <v>0</v>
      </c>
      <c r="BS316" s="39">
        <f t="shared" si="235"/>
        <v>0</v>
      </c>
      <c r="BT316" s="39">
        <f t="shared" si="252"/>
        <v>0</v>
      </c>
      <c r="BU316" s="39">
        <f t="shared" si="252"/>
        <v>0</v>
      </c>
      <c r="BV316" s="40"/>
      <c r="BW316" s="39">
        <v>7.6449999999999996</v>
      </c>
      <c r="BX316" s="39">
        <f t="shared" si="265"/>
        <v>0.59770000000000001</v>
      </c>
      <c r="BY316" s="39">
        <f t="shared" si="260"/>
        <v>1.0384183845999999</v>
      </c>
      <c r="BZ316" s="39"/>
      <c r="CA316" s="39">
        <f t="shared" si="261"/>
        <v>1.0384183845999999</v>
      </c>
      <c r="CB316" s="39">
        <v>0.45</v>
      </c>
      <c r="CC316" s="39">
        <f t="shared" si="266"/>
        <v>11.048387096774194</v>
      </c>
      <c r="CD316" s="39">
        <f t="shared" si="246"/>
        <v>13.40552995391705</v>
      </c>
      <c r="CE316" s="39">
        <f t="shared" si="267"/>
        <v>11.048387096774194</v>
      </c>
      <c r="CF316" s="39">
        <f>CC316/18</f>
        <v>0.61379928315412191</v>
      </c>
      <c r="CG316" s="39">
        <f t="shared" si="238"/>
        <v>0</v>
      </c>
      <c r="CH316" s="39">
        <f t="shared" si="240"/>
        <v>8.6530902683654105</v>
      </c>
      <c r="CI316" s="39">
        <f t="shared" si="241"/>
        <v>0</v>
      </c>
      <c r="CJ316" s="39">
        <f t="shared" si="263"/>
        <v>0.4616406850948358</v>
      </c>
      <c r="CK316" s="39">
        <f t="shared" si="236"/>
        <v>13.40552995391705</v>
      </c>
      <c r="CL316" s="39">
        <f t="shared" si="242"/>
        <v>0</v>
      </c>
      <c r="CM316" s="39">
        <v>3.225806451612903</v>
      </c>
      <c r="CN316" s="39">
        <v>9</v>
      </c>
      <c r="CO316" s="39">
        <f t="shared" si="237"/>
        <v>13.40552995391705</v>
      </c>
      <c r="CP316" s="39">
        <f t="shared" si="248"/>
        <v>28.720616690793722</v>
      </c>
      <c r="CQ316" s="39">
        <f t="shared" si="255"/>
        <v>11.126319749617783</v>
      </c>
      <c r="CR316" s="40"/>
      <c r="CS316" s="39">
        <f t="shared" si="259"/>
        <v>11.126319749617783</v>
      </c>
      <c r="CT316" s="6"/>
      <c r="CU316" s="39">
        <f t="shared" si="262"/>
        <v>2.1875608030459484</v>
      </c>
    </row>
    <row r="317" spans="1:99">
      <c r="A317" s="59">
        <v>1809</v>
      </c>
      <c r="B317" s="6"/>
      <c r="C317" s="30">
        <v>1143.76</v>
      </c>
      <c r="D317" s="30">
        <v>759.9</v>
      </c>
      <c r="E317" s="30">
        <v>601.79999999999995</v>
      </c>
      <c r="F317" s="30">
        <v>2182.15</v>
      </c>
      <c r="G317" s="6"/>
      <c r="H317" s="30">
        <v>4.2229999999999999</v>
      </c>
      <c r="I317" s="6"/>
      <c r="J317" s="6"/>
      <c r="K317" s="6"/>
      <c r="L317" s="6"/>
      <c r="M317" s="6"/>
      <c r="N317" s="6"/>
      <c r="O317" s="30">
        <v>2.6850000000000001</v>
      </c>
      <c r="P317" s="6"/>
      <c r="Q317" s="6"/>
      <c r="R317" s="6"/>
      <c r="S317" s="6"/>
      <c r="T317" s="6"/>
      <c r="U317" s="6"/>
      <c r="V317" s="6"/>
      <c r="W317" s="6"/>
      <c r="X317" s="6"/>
      <c r="Y317" s="30">
        <v>163.19999999999999</v>
      </c>
      <c r="Z317" s="6"/>
      <c r="AA317" s="6"/>
      <c r="AB317" s="6"/>
      <c r="AC317" s="6"/>
      <c r="AD317" s="6"/>
      <c r="AE317" s="30">
        <v>78.540000000000006</v>
      </c>
      <c r="AF317" s="30">
        <v>116.688</v>
      </c>
      <c r="AG317" s="6"/>
      <c r="AH317" s="30">
        <v>12.512</v>
      </c>
      <c r="AI317" s="6"/>
      <c r="AJ317" s="6"/>
      <c r="AK317" s="6"/>
      <c r="AL317" s="6"/>
      <c r="AM317" s="6"/>
      <c r="AN317" s="6"/>
      <c r="AO317" s="39">
        <f t="shared" si="217"/>
        <v>0.25329999999999997</v>
      </c>
      <c r="AP317" s="39">
        <f t="shared" si="250"/>
        <v>0.72738333333333338</v>
      </c>
      <c r="AQ317" s="39">
        <f t="shared" si="264"/>
        <v>0.38125333333333333</v>
      </c>
      <c r="AR317" s="39">
        <f t="shared" si="218"/>
        <v>0</v>
      </c>
      <c r="AS317" s="39">
        <f t="shared" si="219"/>
        <v>9.7304147465437794</v>
      </c>
      <c r="AT317" s="39">
        <f t="shared" si="220"/>
        <v>0</v>
      </c>
      <c r="AU317" s="39">
        <f t="shared" si="221"/>
        <v>0</v>
      </c>
      <c r="AV317" s="39">
        <f t="shared" si="222"/>
        <v>0</v>
      </c>
      <c r="AW317" s="39">
        <f t="shared" si="244"/>
        <v>0</v>
      </c>
      <c r="AX317" s="39">
        <f t="shared" si="223"/>
        <v>6.1866359447004609</v>
      </c>
      <c r="AY317" s="39">
        <f t="shared" si="224"/>
        <v>0</v>
      </c>
      <c r="AZ317" s="39">
        <f t="shared" si="224"/>
        <v>0</v>
      </c>
      <c r="BA317" s="39">
        <f t="shared" si="224"/>
        <v>0</v>
      </c>
      <c r="BB317" s="39">
        <f t="shared" si="224"/>
        <v>0</v>
      </c>
      <c r="BC317" s="39">
        <f t="shared" si="225"/>
        <v>0</v>
      </c>
      <c r="BD317" s="39">
        <f t="shared" si="226"/>
        <v>0</v>
      </c>
      <c r="BE317" s="39">
        <f t="shared" si="226"/>
        <v>0</v>
      </c>
      <c r="BF317" s="39">
        <f t="shared" si="226"/>
        <v>0</v>
      </c>
      <c r="BG317" s="39">
        <f t="shared" si="227"/>
        <v>0</v>
      </c>
      <c r="BH317" s="39">
        <f t="shared" si="251"/>
        <v>9.3404377880184342</v>
      </c>
      <c r="BI317" s="39">
        <f t="shared" si="228"/>
        <v>0</v>
      </c>
      <c r="BJ317" s="39">
        <f t="shared" si="229"/>
        <v>0</v>
      </c>
      <c r="BK317" s="39">
        <f t="shared" si="230"/>
        <v>0</v>
      </c>
      <c r="BL317" s="39">
        <f t="shared" si="231"/>
        <v>0</v>
      </c>
      <c r="BM317" s="39">
        <f t="shared" si="232"/>
        <v>0</v>
      </c>
      <c r="BN317" s="39">
        <f t="shared" si="232"/>
        <v>0.12120370370370372</v>
      </c>
      <c r="BO317" s="39">
        <f t="shared" si="232"/>
        <v>0.18007407407407408</v>
      </c>
      <c r="BP317" s="39">
        <f t="shared" si="232"/>
        <v>0</v>
      </c>
      <c r="BQ317" s="39">
        <f t="shared" si="233"/>
        <v>28.829493087557605</v>
      </c>
      <c r="BR317" s="39">
        <f t="shared" si="234"/>
        <v>0</v>
      </c>
      <c r="BS317" s="39">
        <f t="shared" si="235"/>
        <v>0</v>
      </c>
      <c r="BT317" s="39">
        <f t="shared" si="252"/>
        <v>0</v>
      </c>
      <c r="BU317" s="39">
        <f t="shared" si="252"/>
        <v>0</v>
      </c>
      <c r="BV317" s="40"/>
      <c r="BW317" s="39">
        <v>8.84</v>
      </c>
      <c r="BX317" s="39">
        <f t="shared" si="265"/>
        <v>0.38125333333333333</v>
      </c>
      <c r="BY317" s="39">
        <f t="shared" si="260"/>
        <v>0.80346714282666665</v>
      </c>
      <c r="BZ317" s="39"/>
      <c r="CA317" s="39">
        <f t="shared" si="261"/>
        <v>0.80346714282666665</v>
      </c>
      <c r="CB317" s="39">
        <v>0.45</v>
      </c>
      <c r="CC317" s="39">
        <f t="shared" si="266"/>
        <v>6.1866359447004609</v>
      </c>
      <c r="CD317" s="39">
        <f t="shared" si="246"/>
        <v>9.7304147465437794</v>
      </c>
      <c r="CE317" s="39">
        <f t="shared" si="267"/>
        <v>6.1866359447004609</v>
      </c>
      <c r="CF317" s="39">
        <f>CC317/18</f>
        <v>0.3437019969278034</v>
      </c>
      <c r="CG317" s="39">
        <f t="shared" si="238"/>
        <v>0</v>
      </c>
      <c r="CH317" s="39">
        <f t="shared" si="240"/>
        <v>0</v>
      </c>
      <c r="CI317" s="39">
        <f t="shared" si="241"/>
        <v>0</v>
      </c>
      <c r="CJ317" s="39">
        <f t="shared" si="263"/>
        <v>0.35719044247138293</v>
      </c>
      <c r="CK317" s="39">
        <f t="shared" si="236"/>
        <v>9.7304147465437794</v>
      </c>
      <c r="CL317" s="39">
        <f t="shared" si="242"/>
        <v>0</v>
      </c>
      <c r="CM317" s="39">
        <v>3.225806451612903</v>
      </c>
      <c r="CN317" s="39">
        <f>BH317</f>
        <v>9.3404377880184342</v>
      </c>
      <c r="CO317" s="39">
        <f t="shared" si="237"/>
        <v>9.7304147465437794</v>
      </c>
      <c r="CP317" s="39">
        <f t="shared" si="248"/>
        <v>23.383206606164666</v>
      </c>
      <c r="CQ317" s="39">
        <f t="shared" si="255"/>
        <v>13.097439345548272</v>
      </c>
      <c r="CR317" s="40"/>
      <c r="CS317" s="39">
        <f t="shared" si="259"/>
        <v>13.097439345548272</v>
      </c>
      <c r="CT317" s="6"/>
      <c r="CU317" s="39">
        <f t="shared" si="262"/>
        <v>1.5729933751006071</v>
      </c>
    </row>
    <row r="318" spans="1:99">
      <c r="A318" s="59">
        <v>1810</v>
      </c>
      <c r="B318" s="6"/>
      <c r="C318" s="30">
        <v>832.45</v>
      </c>
      <c r="D318" s="30">
        <v>643.32000000000005</v>
      </c>
      <c r="E318" s="30">
        <v>520.02</v>
      </c>
      <c r="F318" s="30">
        <v>1714.18</v>
      </c>
      <c r="G318" s="6"/>
      <c r="H318" s="30">
        <v>3.7519999999999998</v>
      </c>
      <c r="I318" s="6"/>
      <c r="J318" s="6"/>
      <c r="K318" s="6"/>
      <c r="L318" s="6"/>
      <c r="M318" s="6"/>
      <c r="N318" s="6"/>
      <c r="O318" s="30">
        <v>1.55</v>
      </c>
      <c r="P318" s="6"/>
      <c r="Q318" s="6"/>
      <c r="R318" s="6"/>
      <c r="S318" s="6"/>
      <c r="T318" s="6"/>
      <c r="U318" s="6"/>
      <c r="V318" s="6"/>
      <c r="W318" s="6"/>
      <c r="X318" s="6"/>
      <c r="Y318" s="30">
        <v>99.75</v>
      </c>
      <c r="Z318" s="6"/>
      <c r="AA318" s="30">
        <v>81.396000000000001</v>
      </c>
      <c r="AB318" s="6"/>
      <c r="AC318" s="6"/>
      <c r="AD318" s="6"/>
      <c r="AE318" s="30">
        <v>66.712999999999994</v>
      </c>
      <c r="AF318" s="30">
        <v>128.31800000000001</v>
      </c>
      <c r="AG318" s="6"/>
      <c r="AH318" s="30">
        <v>11.746</v>
      </c>
      <c r="AI318" s="6"/>
      <c r="AJ318" s="6"/>
      <c r="AK318" s="6"/>
      <c r="AL318" s="6"/>
      <c r="AM318" s="6"/>
      <c r="AN318" s="6"/>
      <c r="AO318" s="39">
        <f t="shared" si="217"/>
        <v>0.21444000000000002</v>
      </c>
      <c r="AP318" s="39">
        <f t="shared" si="250"/>
        <v>0.57139333333333331</v>
      </c>
      <c r="AQ318" s="39">
        <f t="shared" si="264"/>
        <v>0.27748333333333336</v>
      </c>
      <c r="AR318" s="39">
        <f t="shared" si="218"/>
        <v>0</v>
      </c>
      <c r="AS318" s="39">
        <f t="shared" si="219"/>
        <v>8.6451612903225801</v>
      </c>
      <c r="AT318" s="39">
        <f t="shared" si="220"/>
        <v>0</v>
      </c>
      <c r="AU318" s="39">
        <f t="shared" si="221"/>
        <v>0</v>
      </c>
      <c r="AV318" s="39">
        <f t="shared" si="222"/>
        <v>0</v>
      </c>
      <c r="AW318" s="39">
        <f t="shared" si="244"/>
        <v>0</v>
      </c>
      <c r="AX318" s="39">
        <f t="shared" si="223"/>
        <v>3.5714285714285716</v>
      </c>
      <c r="AY318" s="39">
        <f t="shared" si="224"/>
        <v>0</v>
      </c>
      <c r="AZ318" s="39">
        <f t="shared" si="224"/>
        <v>0</v>
      </c>
      <c r="BA318" s="39">
        <f t="shared" si="224"/>
        <v>0</v>
      </c>
      <c r="BB318" s="39">
        <f t="shared" si="224"/>
        <v>0</v>
      </c>
      <c r="BC318" s="39">
        <f t="shared" si="225"/>
        <v>0</v>
      </c>
      <c r="BD318" s="39">
        <f t="shared" si="226"/>
        <v>0</v>
      </c>
      <c r="BE318" s="39">
        <f t="shared" si="226"/>
        <v>0</v>
      </c>
      <c r="BF318" s="39">
        <f t="shared" si="226"/>
        <v>0</v>
      </c>
      <c r="BG318" s="39">
        <f t="shared" si="227"/>
        <v>0</v>
      </c>
      <c r="BH318" s="39">
        <f t="shared" si="251"/>
        <v>0</v>
      </c>
      <c r="BI318" s="39">
        <f t="shared" si="228"/>
        <v>0</v>
      </c>
      <c r="BJ318" s="39">
        <f t="shared" si="229"/>
        <v>5.5161290322580641</v>
      </c>
      <c r="BK318" s="39">
        <f t="shared" si="230"/>
        <v>0</v>
      </c>
      <c r="BL318" s="39">
        <f t="shared" si="231"/>
        <v>0</v>
      </c>
      <c r="BM318" s="39">
        <f t="shared" si="232"/>
        <v>0</v>
      </c>
      <c r="BN318" s="39">
        <f t="shared" si="232"/>
        <v>0.10295216049382715</v>
      </c>
      <c r="BO318" s="39">
        <f t="shared" si="232"/>
        <v>0.19802160493827162</v>
      </c>
      <c r="BP318" s="39">
        <f t="shared" si="232"/>
        <v>0</v>
      </c>
      <c r="BQ318" s="39">
        <f t="shared" si="233"/>
        <v>27.06451612903226</v>
      </c>
      <c r="BR318" s="39">
        <f t="shared" si="234"/>
        <v>0</v>
      </c>
      <c r="BS318" s="39">
        <f t="shared" si="235"/>
        <v>0</v>
      </c>
      <c r="BT318" s="39">
        <f t="shared" si="252"/>
        <v>0</v>
      </c>
      <c r="BU318" s="39">
        <f t="shared" si="252"/>
        <v>0</v>
      </c>
      <c r="BV318" s="40"/>
      <c r="BW318" s="39">
        <v>8.6449999999999996</v>
      </c>
      <c r="BX318" s="39">
        <f t="shared" si="265"/>
        <v>0.27748333333333336</v>
      </c>
      <c r="BY318" s="39">
        <f t="shared" si="260"/>
        <v>0.66873041586666671</v>
      </c>
      <c r="BZ318" s="39"/>
      <c r="CA318" s="39">
        <f t="shared" si="261"/>
        <v>0.66873041586666671</v>
      </c>
      <c r="CB318" s="39">
        <v>0.45</v>
      </c>
      <c r="CC318" s="39">
        <f t="shared" si="266"/>
        <v>3.5714285714285716</v>
      </c>
      <c r="CD318" s="39">
        <f t="shared" si="246"/>
        <v>8.6451612903225801</v>
      </c>
      <c r="CE318" s="39">
        <f t="shared" si="267"/>
        <v>3.5714285714285716</v>
      </c>
      <c r="CF318" s="39">
        <f>CC318/18</f>
        <v>0.19841269841269843</v>
      </c>
      <c r="CG318" s="39">
        <f t="shared" si="238"/>
        <v>0</v>
      </c>
      <c r="CH318" s="39">
        <f t="shared" si="240"/>
        <v>5.5161290322580641</v>
      </c>
      <c r="CI318" s="39">
        <f t="shared" si="241"/>
        <v>0</v>
      </c>
      <c r="CJ318" s="39">
        <f t="shared" si="263"/>
        <v>0.2972917004386042</v>
      </c>
      <c r="CK318" s="39">
        <f t="shared" si="236"/>
        <v>8.6451612903225801</v>
      </c>
      <c r="CL318" s="39">
        <f t="shared" si="242"/>
        <v>0</v>
      </c>
      <c r="CM318" s="39">
        <v>3.225806451612903</v>
      </c>
      <c r="CN318" s="39">
        <v>8.9</v>
      </c>
      <c r="CO318" s="39">
        <f t="shared" si="237"/>
        <v>8.6451612903225801</v>
      </c>
      <c r="CP318" s="39">
        <f t="shared" si="248"/>
        <v>25.713752102099939</v>
      </c>
      <c r="CQ318" s="39">
        <f t="shared" si="255"/>
        <v>11.12515241990784</v>
      </c>
      <c r="CR318" s="40"/>
      <c r="CS318" s="39">
        <f t="shared" si="259"/>
        <v>11.12515241990784</v>
      </c>
      <c r="CT318" s="6"/>
      <c r="CU318" s="39">
        <f t="shared" si="262"/>
        <v>1.219012083408672</v>
      </c>
    </row>
    <row r="319" spans="1:99">
      <c r="A319" s="59">
        <v>1811</v>
      </c>
      <c r="B319" s="6"/>
      <c r="C319" s="30">
        <v>790</v>
      </c>
      <c r="D319" s="30">
        <v>815.28</v>
      </c>
      <c r="E319" s="30">
        <v>599.54</v>
      </c>
      <c r="F319" s="30">
        <v>1477.68</v>
      </c>
      <c r="G319" s="6"/>
      <c r="H319" s="30">
        <v>3.6789999999999998</v>
      </c>
      <c r="I319" s="6"/>
      <c r="J319" s="6"/>
      <c r="K319" s="6"/>
      <c r="L319" s="6"/>
      <c r="M319" s="6"/>
      <c r="N319" s="6"/>
      <c r="O319" s="30">
        <v>1.516</v>
      </c>
      <c r="P319" s="6"/>
      <c r="Q319" s="6"/>
      <c r="R319" s="6"/>
      <c r="S319" s="6"/>
      <c r="T319" s="6"/>
      <c r="U319" s="6"/>
      <c r="V319" s="6"/>
      <c r="W319" s="6"/>
      <c r="X319" s="6"/>
      <c r="Y319" s="30">
        <v>100.62</v>
      </c>
      <c r="Z319" s="6"/>
      <c r="AA319" s="6"/>
      <c r="AB319" s="6"/>
      <c r="AC319" s="6"/>
      <c r="AD319" s="6"/>
      <c r="AE319" s="30">
        <v>61.92</v>
      </c>
      <c r="AF319" s="30">
        <v>115.13200000000001</v>
      </c>
      <c r="AG319" s="6"/>
      <c r="AH319" s="30">
        <v>10.449</v>
      </c>
      <c r="AI319" s="6"/>
      <c r="AJ319" s="6"/>
      <c r="AK319" s="6"/>
      <c r="AL319" s="6"/>
      <c r="AM319" s="6"/>
      <c r="AN319" s="6"/>
      <c r="AO319" s="39">
        <f t="shared" si="217"/>
        <v>0.27176</v>
      </c>
      <c r="AP319" s="39">
        <f t="shared" si="250"/>
        <v>0.49256</v>
      </c>
      <c r="AQ319" s="39">
        <f t="shared" si="264"/>
        <v>0.26333333333333331</v>
      </c>
      <c r="AR319" s="39">
        <f t="shared" si="218"/>
        <v>0</v>
      </c>
      <c r="AS319" s="39">
        <f t="shared" si="219"/>
        <v>8.476958525345621</v>
      </c>
      <c r="AT319" s="39">
        <f t="shared" si="220"/>
        <v>0</v>
      </c>
      <c r="AU319" s="39">
        <f t="shared" si="221"/>
        <v>0</v>
      </c>
      <c r="AV319" s="39">
        <f t="shared" si="222"/>
        <v>0</v>
      </c>
      <c r="AW319" s="39">
        <f t="shared" si="244"/>
        <v>0</v>
      </c>
      <c r="AX319" s="39">
        <f t="shared" si="223"/>
        <v>3.4930875576036868</v>
      </c>
      <c r="AY319" s="39">
        <f t="shared" si="224"/>
        <v>0</v>
      </c>
      <c r="AZ319" s="39">
        <f t="shared" si="224"/>
        <v>0</v>
      </c>
      <c r="BA319" s="39">
        <f t="shared" si="224"/>
        <v>0</v>
      </c>
      <c r="BB319" s="39">
        <f t="shared" si="224"/>
        <v>0</v>
      </c>
      <c r="BC319" s="39">
        <f t="shared" si="225"/>
        <v>0</v>
      </c>
      <c r="BD319" s="39">
        <f t="shared" si="226"/>
        <v>0</v>
      </c>
      <c r="BE319" s="39">
        <f t="shared" si="226"/>
        <v>0</v>
      </c>
      <c r="BF319" s="39">
        <f t="shared" si="226"/>
        <v>0</v>
      </c>
      <c r="BG319" s="39">
        <f t="shared" si="227"/>
        <v>0</v>
      </c>
      <c r="BH319" s="39">
        <f t="shared" si="251"/>
        <v>8.5282258064516121</v>
      </c>
      <c r="BI319" s="39">
        <f t="shared" si="228"/>
        <v>0</v>
      </c>
      <c r="BJ319" s="39">
        <f t="shared" si="229"/>
        <v>0</v>
      </c>
      <c r="BK319" s="39">
        <f t="shared" si="230"/>
        <v>0</v>
      </c>
      <c r="BL319" s="39">
        <f t="shared" si="231"/>
        <v>0</v>
      </c>
      <c r="BM319" s="39">
        <f t="shared" si="232"/>
        <v>0</v>
      </c>
      <c r="BN319" s="39">
        <f t="shared" si="232"/>
        <v>9.555555555555556E-2</v>
      </c>
      <c r="BO319" s="39">
        <f t="shared" si="232"/>
        <v>0.17767283950617285</v>
      </c>
      <c r="BP319" s="39">
        <f t="shared" si="232"/>
        <v>0</v>
      </c>
      <c r="BQ319" s="39">
        <f t="shared" si="233"/>
        <v>24.076036866359448</v>
      </c>
      <c r="BR319" s="39">
        <f t="shared" si="234"/>
        <v>0</v>
      </c>
      <c r="BS319" s="39">
        <f t="shared" si="235"/>
        <v>0</v>
      </c>
      <c r="BT319" s="39">
        <f t="shared" si="252"/>
        <v>0</v>
      </c>
      <c r="BU319" s="39">
        <f t="shared" si="252"/>
        <v>0</v>
      </c>
      <c r="BV319" s="40"/>
      <c r="BW319" s="39">
        <v>7.7</v>
      </c>
      <c r="BX319" s="39">
        <f t="shared" si="265"/>
        <v>0.26333333333333331</v>
      </c>
      <c r="BY319" s="39">
        <f t="shared" si="260"/>
        <v>0.62393240666666672</v>
      </c>
      <c r="BZ319" s="39"/>
      <c r="CA319" s="39">
        <f t="shared" si="261"/>
        <v>0.62393240666666672</v>
      </c>
      <c r="CB319" s="39">
        <v>0.45</v>
      </c>
      <c r="CC319" s="39">
        <f t="shared" si="266"/>
        <v>3.4930875576036868</v>
      </c>
      <c r="CD319" s="39">
        <f t="shared" si="246"/>
        <v>8.476958525345621</v>
      </c>
      <c r="CE319" s="39">
        <f t="shared" si="267"/>
        <v>3.4930875576036868</v>
      </c>
      <c r="CF319" s="39">
        <f>CC319/18</f>
        <v>0.1940604198668715</v>
      </c>
      <c r="CG319" s="39">
        <f t="shared" si="238"/>
        <v>0</v>
      </c>
      <c r="CH319" s="39">
        <f t="shared" si="240"/>
        <v>0</v>
      </c>
      <c r="CI319" s="39">
        <f t="shared" si="241"/>
        <v>0</v>
      </c>
      <c r="CJ319" s="39">
        <f t="shared" si="263"/>
        <v>0.27737623672506556</v>
      </c>
      <c r="CK319" s="39">
        <f t="shared" si="236"/>
        <v>8.476958525345621</v>
      </c>
      <c r="CL319" s="39">
        <f t="shared" si="242"/>
        <v>0</v>
      </c>
      <c r="CM319" s="39">
        <v>3.225806451612903</v>
      </c>
      <c r="CN319" s="39">
        <f>BH319</f>
        <v>8.5282258064516121</v>
      </c>
      <c r="CO319" s="39">
        <f t="shared" si="237"/>
        <v>8.476958525345621</v>
      </c>
      <c r="CP319" s="39">
        <f t="shared" si="248"/>
        <v>23.071398455547705</v>
      </c>
      <c r="CQ319" s="39">
        <f t="shared" si="255"/>
        <v>10.325865091371901</v>
      </c>
      <c r="CR319" s="40"/>
      <c r="CS319" s="39">
        <f t="shared" si="259"/>
        <v>10.325865091371901</v>
      </c>
      <c r="CT319" s="6"/>
      <c r="CU319" s="39">
        <f t="shared" si="262"/>
        <v>1.1680098303583506</v>
      </c>
    </row>
    <row r="320" spans="1:99">
      <c r="A320" s="59">
        <v>1812</v>
      </c>
      <c r="B320" s="6"/>
      <c r="C320" s="30">
        <v>1664.46</v>
      </c>
      <c r="D320" s="6"/>
      <c r="E320" s="6"/>
      <c r="F320" s="30">
        <v>1747.38</v>
      </c>
      <c r="G320" s="6"/>
      <c r="H320" s="30">
        <v>4.3860000000000001</v>
      </c>
      <c r="I320" s="6"/>
      <c r="J320" s="6"/>
      <c r="K320" s="6"/>
      <c r="L320" s="6"/>
      <c r="M320" s="6"/>
      <c r="N320" s="6"/>
      <c r="O320" s="30">
        <v>1.3180000000000001</v>
      </c>
      <c r="P320" s="6"/>
      <c r="Q320" s="6"/>
      <c r="R320" s="6"/>
      <c r="S320" s="6"/>
      <c r="T320" s="6"/>
      <c r="U320" s="6"/>
      <c r="V320" s="6"/>
      <c r="W320" s="6"/>
      <c r="X320" s="6"/>
      <c r="Y320" s="30">
        <v>120.96</v>
      </c>
      <c r="Z320" s="6"/>
      <c r="AA320" s="6"/>
      <c r="AB320" s="6"/>
      <c r="AC320" s="6"/>
      <c r="AD320" s="6"/>
      <c r="AE320" s="30">
        <v>71.652000000000001</v>
      </c>
      <c r="AF320" s="30">
        <v>123.795</v>
      </c>
      <c r="AG320" s="6"/>
      <c r="AH320" s="30">
        <v>9.016</v>
      </c>
      <c r="AI320" s="6"/>
      <c r="AJ320" s="6"/>
      <c r="AK320" s="6"/>
      <c r="AL320" s="6"/>
      <c r="AM320" s="6"/>
      <c r="AN320" s="6"/>
      <c r="AO320" s="39">
        <f t="shared" si="217"/>
        <v>0</v>
      </c>
      <c r="AP320" s="39">
        <f t="shared" si="250"/>
        <v>0.58246000000000009</v>
      </c>
      <c r="AQ320" s="39">
        <f t="shared" si="264"/>
        <v>0.55481999999999998</v>
      </c>
      <c r="AR320" s="39">
        <f t="shared" si="218"/>
        <v>0</v>
      </c>
      <c r="AS320" s="39">
        <f t="shared" si="219"/>
        <v>10.105990783410139</v>
      </c>
      <c r="AT320" s="39">
        <f t="shared" si="220"/>
        <v>0</v>
      </c>
      <c r="AU320" s="39">
        <f t="shared" si="221"/>
        <v>0</v>
      </c>
      <c r="AV320" s="39">
        <f t="shared" si="222"/>
        <v>0</v>
      </c>
      <c r="AW320" s="39">
        <f t="shared" si="244"/>
        <v>0</v>
      </c>
      <c r="AX320" s="39">
        <f t="shared" si="223"/>
        <v>3.0368663594470049</v>
      </c>
      <c r="AY320" s="39">
        <f t="shared" si="224"/>
        <v>0</v>
      </c>
      <c r="AZ320" s="39">
        <f t="shared" si="224"/>
        <v>0</v>
      </c>
      <c r="BA320" s="39">
        <f t="shared" si="224"/>
        <v>0</v>
      </c>
      <c r="BB320" s="39">
        <f t="shared" si="224"/>
        <v>0</v>
      </c>
      <c r="BC320" s="39">
        <f t="shared" si="225"/>
        <v>0</v>
      </c>
      <c r="BD320" s="39">
        <f t="shared" si="226"/>
        <v>0</v>
      </c>
      <c r="BE320" s="39">
        <f t="shared" si="226"/>
        <v>0</v>
      </c>
      <c r="BF320" s="39">
        <f t="shared" si="226"/>
        <v>0</v>
      </c>
      <c r="BG320" s="39">
        <f t="shared" si="227"/>
        <v>0</v>
      </c>
      <c r="BH320" s="39">
        <f t="shared" si="251"/>
        <v>8.5282258064516121</v>
      </c>
      <c r="BI320" s="39">
        <f t="shared" si="228"/>
        <v>0</v>
      </c>
      <c r="BJ320" s="39">
        <f t="shared" si="229"/>
        <v>0</v>
      </c>
      <c r="BK320" s="39">
        <f t="shared" si="230"/>
        <v>0</v>
      </c>
      <c r="BL320" s="39">
        <f t="shared" si="231"/>
        <v>0</v>
      </c>
      <c r="BM320" s="39">
        <f t="shared" si="232"/>
        <v>0</v>
      </c>
      <c r="BN320" s="39">
        <f t="shared" si="232"/>
        <v>0.11057407407407407</v>
      </c>
      <c r="BO320" s="39">
        <f t="shared" si="232"/>
        <v>0.19104166666666667</v>
      </c>
      <c r="BP320" s="39">
        <f t="shared" si="232"/>
        <v>0</v>
      </c>
      <c r="BQ320" s="39">
        <f t="shared" si="233"/>
        <v>20.774193548387096</v>
      </c>
      <c r="BR320" s="39">
        <f t="shared" si="234"/>
        <v>0</v>
      </c>
      <c r="BS320" s="39">
        <f t="shared" si="235"/>
        <v>0</v>
      </c>
      <c r="BT320" s="39">
        <f t="shared" si="252"/>
        <v>0</v>
      </c>
      <c r="BU320" s="39">
        <f t="shared" si="252"/>
        <v>0</v>
      </c>
      <c r="BV320" s="40"/>
      <c r="BW320" s="39">
        <v>7.7</v>
      </c>
      <c r="BX320" s="39">
        <f t="shared" si="265"/>
        <v>0.55481999999999998</v>
      </c>
      <c r="BY320" s="39">
        <f t="shared" si="260"/>
        <v>0.98664325736000003</v>
      </c>
      <c r="BZ320" s="39"/>
      <c r="CA320" s="39">
        <f t="shared" si="261"/>
        <v>0.98664325736000003</v>
      </c>
      <c r="CB320" s="39">
        <v>0.45</v>
      </c>
      <c r="CC320" s="39">
        <f t="shared" si="266"/>
        <v>3.0368663594470049</v>
      </c>
      <c r="CD320" s="39">
        <f t="shared" si="246"/>
        <v>10.105990783410139</v>
      </c>
      <c r="CE320" s="39">
        <f t="shared" si="267"/>
        <v>3.0368663594470049</v>
      </c>
      <c r="CF320" s="39">
        <f>CC320/18</f>
        <v>0.16871479774705583</v>
      </c>
      <c r="CG320" s="39">
        <f t="shared" si="238"/>
        <v>0</v>
      </c>
      <c r="CH320" s="39">
        <f t="shared" si="240"/>
        <v>0</v>
      </c>
      <c r="CI320" s="39">
        <f t="shared" si="241"/>
        <v>0</v>
      </c>
      <c r="CJ320" s="39">
        <f t="shared" si="263"/>
        <v>0.43862346432485416</v>
      </c>
      <c r="CK320" s="39">
        <f t="shared" si="236"/>
        <v>10.105990783410139</v>
      </c>
      <c r="CL320" s="39">
        <f t="shared" si="242"/>
        <v>0</v>
      </c>
      <c r="CM320" s="39">
        <v>3.225806451612903</v>
      </c>
      <c r="CN320" s="39">
        <f>BH320</f>
        <v>8.5282258064516121</v>
      </c>
      <c r="CO320" s="39">
        <f t="shared" si="237"/>
        <v>10.105990783410139</v>
      </c>
      <c r="CP320" s="39">
        <f t="shared" si="248"/>
        <v>24.807384322382376</v>
      </c>
      <c r="CQ320" s="39">
        <f t="shared" si="255"/>
        <v>11.948786910965429</v>
      </c>
      <c r="CR320" s="40"/>
      <c r="CS320" s="39">
        <f t="shared" si="259"/>
        <v>11.948786910965429</v>
      </c>
      <c r="CT320" s="6"/>
      <c r="CU320" s="39">
        <f t="shared" si="262"/>
        <v>1.4207578893386947</v>
      </c>
    </row>
    <row r="321" spans="1:99">
      <c r="A321" s="59">
        <v>1813</v>
      </c>
      <c r="B321" s="6"/>
      <c r="C321" s="30">
        <v>1864.68</v>
      </c>
      <c r="D321" s="6"/>
      <c r="E321" s="6"/>
      <c r="F321" s="30">
        <v>1626.66</v>
      </c>
      <c r="G321" s="6"/>
      <c r="H321" s="30">
        <v>5.673</v>
      </c>
      <c r="I321" s="6"/>
      <c r="J321" s="6"/>
      <c r="K321" s="6"/>
      <c r="L321" s="6"/>
      <c r="M321" s="6"/>
      <c r="N321" s="6"/>
      <c r="O321" s="30">
        <v>1.7390000000000001</v>
      </c>
      <c r="P321" s="6"/>
      <c r="Q321" s="6"/>
      <c r="R321" s="30">
        <v>236.16</v>
      </c>
      <c r="S321" s="6"/>
      <c r="T321" s="6"/>
      <c r="U321" s="30">
        <v>123.61</v>
      </c>
      <c r="V321" s="6"/>
      <c r="W321" s="6"/>
      <c r="X321" s="6"/>
      <c r="Y321" s="30">
        <v>240.34200000000001</v>
      </c>
      <c r="Z321" s="30">
        <v>20.295000000000002</v>
      </c>
      <c r="AA321" s="30">
        <v>590.4</v>
      </c>
      <c r="AB321" s="6"/>
      <c r="AC321" s="6"/>
      <c r="AD321" s="6"/>
      <c r="AE321" s="30">
        <v>72.435000000000002</v>
      </c>
      <c r="AF321" s="30">
        <v>104.095</v>
      </c>
      <c r="AG321" s="6"/>
      <c r="AH321" s="6"/>
      <c r="AI321" s="6"/>
      <c r="AJ321" s="6"/>
      <c r="AK321" s="6"/>
      <c r="AL321" s="6"/>
      <c r="AM321" s="6"/>
      <c r="AN321" s="6"/>
      <c r="AO321" s="39">
        <f t="shared" si="217"/>
        <v>0</v>
      </c>
      <c r="AP321" s="39">
        <f t="shared" si="250"/>
        <v>0.54222000000000004</v>
      </c>
      <c r="AQ321" s="39">
        <f t="shared" si="264"/>
        <v>0.62156</v>
      </c>
      <c r="AR321" s="39">
        <f t="shared" si="218"/>
        <v>0</v>
      </c>
      <c r="AS321" s="39">
        <f t="shared" si="219"/>
        <v>13.071428571428571</v>
      </c>
      <c r="AT321" s="39">
        <f t="shared" si="220"/>
        <v>0</v>
      </c>
      <c r="AU321" s="39">
        <f t="shared" si="221"/>
        <v>0</v>
      </c>
      <c r="AV321" s="39">
        <f t="shared" si="222"/>
        <v>0</v>
      </c>
      <c r="AW321" s="39">
        <f t="shared" si="244"/>
        <v>0</v>
      </c>
      <c r="AX321" s="39">
        <f t="shared" si="223"/>
        <v>4.0069124423963141</v>
      </c>
      <c r="AY321" s="39">
        <f t="shared" si="224"/>
        <v>0</v>
      </c>
      <c r="AZ321" s="39">
        <f t="shared" si="224"/>
        <v>0</v>
      </c>
      <c r="BA321" s="39">
        <f t="shared" si="224"/>
        <v>236.16</v>
      </c>
      <c r="BB321" s="39">
        <f t="shared" si="224"/>
        <v>0</v>
      </c>
      <c r="BC321" s="39">
        <f t="shared" si="225"/>
        <v>0</v>
      </c>
      <c r="BD321" s="39">
        <f t="shared" si="226"/>
        <v>284.81566820276498</v>
      </c>
      <c r="BE321" s="39">
        <f t="shared" si="226"/>
        <v>0</v>
      </c>
      <c r="BF321" s="39">
        <f t="shared" si="226"/>
        <v>0</v>
      </c>
      <c r="BG321" s="39">
        <f t="shared" si="227"/>
        <v>0</v>
      </c>
      <c r="BH321" s="39">
        <f t="shared" si="251"/>
        <v>10.887096774193548</v>
      </c>
      <c r="BI321" s="39">
        <f t="shared" si="228"/>
        <v>1.3530000000000002</v>
      </c>
      <c r="BJ321" s="39">
        <f t="shared" si="229"/>
        <v>40.010843046896177</v>
      </c>
      <c r="BK321" s="39">
        <f t="shared" si="230"/>
        <v>0</v>
      </c>
      <c r="BL321" s="39">
        <f t="shared" si="231"/>
        <v>0</v>
      </c>
      <c r="BM321" s="39">
        <f t="shared" si="232"/>
        <v>0</v>
      </c>
      <c r="BN321" s="39">
        <f t="shared" si="232"/>
        <v>0.11178240740740741</v>
      </c>
      <c r="BO321" s="39">
        <f t="shared" si="232"/>
        <v>0.16064043209876544</v>
      </c>
      <c r="BP321" s="39">
        <f t="shared" si="232"/>
        <v>0</v>
      </c>
      <c r="BQ321" s="39">
        <f t="shared" si="233"/>
        <v>0</v>
      </c>
      <c r="BR321" s="39">
        <f t="shared" si="234"/>
        <v>0</v>
      </c>
      <c r="BS321" s="39">
        <f t="shared" si="235"/>
        <v>0</v>
      </c>
      <c r="BT321" s="39">
        <f t="shared" si="252"/>
        <v>0</v>
      </c>
      <c r="BU321" s="39">
        <f t="shared" si="252"/>
        <v>0</v>
      </c>
      <c r="BV321" s="40"/>
      <c r="BW321" s="39">
        <v>6.7649999999999997</v>
      </c>
      <c r="BX321" s="39">
        <f t="shared" si="265"/>
        <v>0.62156</v>
      </c>
      <c r="BY321" s="39">
        <f t="shared" si="260"/>
        <v>1.0427882878799999</v>
      </c>
      <c r="BZ321" s="39"/>
      <c r="CA321" s="39">
        <f t="shared" si="261"/>
        <v>1.0427882878799999</v>
      </c>
      <c r="CB321" s="39">
        <v>0.45</v>
      </c>
      <c r="CC321" s="39">
        <f t="shared" si="266"/>
        <v>4.0069124423963141</v>
      </c>
      <c r="CD321" s="39">
        <f t="shared" si="246"/>
        <v>13.071428571428571</v>
      </c>
      <c r="CE321" s="39">
        <f t="shared" si="267"/>
        <v>4.0069124423963141</v>
      </c>
      <c r="CF321" s="39">
        <f>BI321</f>
        <v>1.3530000000000002</v>
      </c>
      <c r="CG321" s="39">
        <f t="shared" si="238"/>
        <v>0</v>
      </c>
      <c r="CH321" s="39">
        <f t="shared" si="240"/>
        <v>40.010843046896177</v>
      </c>
      <c r="CI321" s="39">
        <f t="shared" si="241"/>
        <v>0</v>
      </c>
      <c r="CJ321" s="39">
        <f t="shared" si="263"/>
        <v>0.46358337522233622</v>
      </c>
      <c r="CK321" s="39">
        <f t="shared" si="236"/>
        <v>13.071428571428571</v>
      </c>
      <c r="CL321" s="39">
        <f t="shared" si="242"/>
        <v>0</v>
      </c>
      <c r="CM321" s="39">
        <v>3.225806451612903</v>
      </c>
      <c r="CN321" s="39">
        <f>BH321</f>
        <v>10.887096774193548</v>
      </c>
      <c r="CO321" s="39">
        <f t="shared" si="237"/>
        <v>13.071428571428571</v>
      </c>
      <c r="CP321" s="39">
        <f t="shared" si="248"/>
        <v>20.85968472909563</v>
      </c>
      <c r="CQ321" s="39">
        <f t="shared" si="255"/>
        <v>12.079361077091789</v>
      </c>
      <c r="CR321" s="40"/>
      <c r="CS321" s="39">
        <f t="shared" si="259"/>
        <v>12.079361077091789</v>
      </c>
      <c r="CT321" s="6"/>
      <c r="CU321" s="39">
        <f t="shared" si="262"/>
        <v>1.7683990267664709</v>
      </c>
    </row>
    <row r="322" spans="1:99">
      <c r="A322" s="59">
        <v>1814</v>
      </c>
      <c r="B322" s="6"/>
      <c r="C322" s="30">
        <v>980.92</v>
      </c>
      <c r="D322" s="30">
        <v>620.47</v>
      </c>
      <c r="E322" s="30">
        <v>589.04999999999995</v>
      </c>
      <c r="F322" s="30">
        <v>1513.61</v>
      </c>
      <c r="G322" s="30">
        <v>14.875</v>
      </c>
      <c r="H322" s="30">
        <v>4.3789999999999996</v>
      </c>
      <c r="I322" s="6"/>
      <c r="J322" s="6"/>
      <c r="K322" s="6"/>
      <c r="L322" s="6"/>
      <c r="M322" s="6"/>
      <c r="N322" s="6"/>
      <c r="O322" s="30">
        <v>7.5819999999999999</v>
      </c>
      <c r="P322" s="6"/>
      <c r="Q322" s="6"/>
      <c r="R322" s="6"/>
      <c r="S322" s="6"/>
      <c r="T322" s="6"/>
      <c r="U322" s="6"/>
      <c r="V322" s="6"/>
      <c r="W322" s="6"/>
      <c r="X322" s="6"/>
      <c r="Y322" s="30">
        <v>174.93</v>
      </c>
      <c r="Z322" s="6"/>
      <c r="AA322" s="6"/>
      <c r="AB322" s="6"/>
      <c r="AC322" s="6"/>
      <c r="AD322" s="6"/>
      <c r="AE322" s="30">
        <v>81.396000000000001</v>
      </c>
      <c r="AF322" s="30">
        <v>109.099</v>
      </c>
      <c r="AG322" s="6"/>
      <c r="AH322" s="30">
        <v>11.494999999999999</v>
      </c>
      <c r="AI322" s="6"/>
      <c r="AJ322" s="6"/>
      <c r="AK322" s="6"/>
      <c r="AL322" s="6"/>
      <c r="AM322" s="6"/>
      <c r="AN322" s="6"/>
      <c r="AO322" s="39">
        <f t="shared" si="217"/>
        <v>0.20682333333333333</v>
      </c>
      <c r="AP322" s="39">
        <f t="shared" si="250"/>
        <v>0.50453666666666663</v>
      </c>
      <c r="AQ322" s="39">
        <f t="shared" si="264"/>
        <v>0.32697333333333334</v>
      </c>
      <c r="AR322" s="39">
        <f t="shared" si="218"/>
        <v>0.29749999999999999</v>
      </c>
      <c r="AS322" s="39">
        <f t="shared" si="219"/>
        <v>10.089861751152073</v>
      </c>
      <c r="AT322" s="39">
        <f t="shared" si="220"/>
        <v>0</v>
      </c>
      <c r="AU322" s="39">
        <f t="shared" si="221"/>
        <v>0</v>
      </c>
      <c r="AV322" s="39">
        <f t="shared" si="222"/>
        <v>0</v>
      </c>
      <c r="AW322" s="39">
        <f t="shared" si="244"/>
        <v>0</v>
      </c>
      <c r="AX322" s="39">
        <f t="shared" si="223"/>
        <v>17.47004608294931</v>
      </c>
      <c r="AY322" s="39">
        <f t="shared" si="224"/>
        <v>0</v>
      </c>
      <c r="AZ322" s="39">
        <f t="shared" si="224"/>
        <v>0</v>
      </c>
      <c r="BA322" s="39">
        <f t="shared" si="224"/>
        <v>0</v>
      </c>
      <c r="BB322" s="39">
        <f t="shared" si="224"/>
        <v>0</v>
      </c>
      <c r="BC322" s="39">
        <f t="shared" si="225"/>
        <v>0</v>
      </c>
      <c r="BD322" s="39">
        <f t="shared" si="226"/>
        <v>0</v>
      </c>
      <c r="BE322" s="39">
        <f t="shared" si="226"/>
        <v>0</v>
      </c>
      <c r="BF322" s="39">
        <f t="shared" si="226"/>
        <v>0</v>
      </c>
      <c r="BG322" s="39">
        <f t="shared" si="227"/>
        <v>0</v>
      </c>
      <c r="BH322" s="39">
        <f t="shared" si="251"/>
        <v>14.112903225806452</v>
      </c>
      <c r="BI322" s="39">
        <f t="shared" si="228"/>
        <v>0</v>
      </c>
      <c r="BJ322" s="39">
        <f t="shared" si="229"/>
        <v>0</v>
      </c>
      <c r="BK322" s="39">
        <f t="shared" si="230"/>
        <v>0</v>
      </c>
      <c r="BL322" s="39">
        <f t="shared" si="231"/>
        <v>0</v>
      </c>
      <c r="BM322" s="39">
        <f t="shared" si="232"/>
        <v>0</v>
      </c>
      <c r="BN322" s="39">
        <f t="shared" si="232"/>
        <v>0.12561111111111112</v>
      </c>
      <c r="BO322" s="39">
        <f t="shared" si="232"/>
        <v>0.16836265432098765</v>
      </c>
      <c r="BP322" s="39">
        <f t="shared" si="232"/>
        <v>0</v>
      </c>
      <c r="BQ322" s="39">
        <f t="shared" si="233"/>
        <v>26.48617511520737</v>
      </c>
      <c r="BR322" s="39">
        <f t="shared" si="234"/>
        <v>0</v>
      </c>
      <c r="BS322" s="39">
        <f t="shared" si="235"/>
        <v>0</v>
      </c>
      <c r="BT322" s="39">
        <f t="shared" si="252"/>
        <v>0</v>
      </c>
      <c r="BU322" s="39">
        <f t="shared" si="252"/>
        <v>0</v>
      </c>
      <c r="BV322" s="40"/>
      <c r="BW322" s="39">
        <v>9.52</v>
      </c>
      <c r="BX322" s="39">
        <f t="shared" si="265"/>
        <v>0.32697333333333334</v>
      </c>
      <c r="BY322" s="39">
        <f t="shared" si="260"/>
        <v>0.75548957338666667</v>
      </c>
      <c r="BZ322" s="39"/>
      <c r="CA322" s="39">
        <f t="shared" si="261"/>
        <v>0.75548957338666667</v>
      </c>
      <c r="CB322" s="39">
        <f>AR322</f>
        <v>0.29749999999999999</v>
      </c>
      <c r="CC322" s="39">
        <f t="shared" si="266"/>
        <v>17.47004608294931</v>
      </c>
      <c r="CD322" s="39">
        <f t="shared" si="246"/>
        <v>10.089861751152073</v>
      </c>
      <c r="CE322" s="39">
        <f t="shared" si="267"/>
        <v>17.47004608294931</v>
      </c>
      <c r="CF322" s="39">
        <f>CC322/18</f>
        <v>0.97055811571940609</v>
      </c>
      <c r="CG322" s="39">
        <f t="shared" si="238"/>
        <v>0</v>
      </c>
      <c r="CH322" s="39">
        <f t="shared" si="240"/>
        <v>0</v>
      </c>
      <c r="CI322" s="39">
        <f t="shared" si="241"/>
        <v>0</v>
      </c>
      <c r="CJ322" s="39">
        <f t="shared" si="263"/>
        <v>0.3358614691462446</v>
      </c>
      <c r="CK322" s="39">
        <f t="shared" si="236"/>
        <v>10.089861751152073</v>
      </c>
      <c r="CL322" s="39">
        <f t="shared" si="242"/>
        <v>0</v>
      </c>
      <c r="CM322" s="39">
        <v>3.225806451612903</v>
      </c>
      <c r="CN322" s="39">
        <f>BH322</f>
        <v>14.112903225806452</v>
      </c>
      <c r="CO322" s="39">
        <f t="shared" si="237"/>
        <v>10.089861751152073</v>
      </c>
      <c r="CP322" s="39">
        <f t="shared" si="248"/>
        <v>21.862440503958922</v>
      </c>
      <c r="CQ322" s="39">
        <f t="shared" si="255"/>
        <v>13.573709867204574</v>
      </c>
      <c r="CR322" s="40"/>
      <c r="CS322" s="39">
        <f t="shared" si="259"/>
        <v>13.573709867204574</v>
      </c>
      <c r="CT322" s="6"/>
      <c r="CU322" s="39">
        <f t="shared" si="262"/>
        <v>2.4952019414367488</v>
      </c>
    </row>
    <row r="323" spans="1:99">
      <c r="A323" s="59">
        <v>1815</v>
      </c>
      <c r="B323" s="6"/>
      <c r="C323" s="30">
        <v>1040.8900000000001</v>
      </c>
      <c r="D323" s="30">
        <v>714</v>
      </c>
      <c r="E323" s="30">
        <v>666.4</v>
      </c>
      <c r="F323" s="30">
        <v>1529.82</v>
      </c>
      <c r="G323" s="30">
        <v>16.66</v>
      </c>
      <c r="H323" s="30">
        <v>4.3789999999999996</v>
      </c>
      <c r="I323" s="6"/>
      <c r="J323" s="6"/>
      <c r="K323" s="6"/>
      <c r="L323" s="6"/>
      <c r="M323" s="6"/>
      <c r="N323" s="6"/>
      <c r="O323" s="30">
        <v>1.752</v>
      </c>
      <c r="P323" s="6"/>
      <c r="Q323" s="6"/>
      <c r="R323" s="6"/>
      <c r="S323" s="6"/>
      <c r="T323" s="6"/>
      <c r="U323" s="6"/>
      <c r="V323" s="6"/>
      <c r="W323" s="6"/>
      <c r="X323" s="6"/>
      <c r="Y323" s="30">
        <v>107.1</v>
      </c>
      <c r="Z323" s="6"/>
      <c r="AA323" s="6"/>
      <c r="AB323" s="6"/>
      <c r="AC323" s="6"/>
      <c r="AD323" s="6"/>
      <c r="AE323" s="30">
        <v>60.69</v>
      </c>
      <c r="AF323" s="30">
        <v>114.24</v>
      </c>
      <c r="AG323" s="6"/>
      <c r="AH323" s="30">
        <v>11.494999999999999</v>
      </c>
      <c r="AI323" s="6"/>
      <c r="AJ323" s="6"/>
      <c r="AK323" s="6"/>
      <c r="AL323" s="6"/>
      <c r="AM323" s="6"/>
      <c r="AN323" s="6"/>
      <c r="AO323" s="39">
        <f t="shared" si="217"/>
        <v>0.23799999999999999</v>
      </c>
      <c r="AP323" s="39">
        <f t="shared" si="250"/>
        <v>0.50993999999999995</v>
      </c>
      <c r="AQ323" s="39">
        <f t="shared" si="264"/>
        <v>0.34696333333333335</v>
      </c>
      <c r="AR323" s="39">
        <f t="shared" si="218"/>
        <v>0.3332</v>
      </c>
      <c r="AS323" s="39">
        <f t="shared" si="219"/>
        <v>10.089861751152073</v>
      </c>
      <c r="AT323" s="39">
        <f t="shared" si="220"/>
        <v>0</v>
      </c>
      <c r="AU323" s="39">
        <f t="shared" si="221"/>
        <v>0</v>
      </c>
      <c r="AV323" s="39">
        <f t="shared" si="222"/>
        <v>0</v>
      </c>
      <c r="AW323" s="39">
        <f t="shared" si="244"/>
        <v>0</v>
      </c>
      <c r="AX323" s="39">
        <f t="shared" si="223"/>
        <v>4.0368663594470044</v>
      </c>
      <c r="AY323" s="39">
        <f t="shared" si="224"/>
        <v>0</v>
      </c>
      <c r="AZ323" s="39">
        <f t="shared" si="224"/>
        <v>0</v>
      </c>
      <c r="BA323" s="39">
        <f t="shared" si="224"/>
        <v>0</v>
      </c>
      <c r="BB323" s="39">
        <f t="shared" si="224"/>
        <v>0</v>
      </c>
      <c r="BC323" s="39">
        <f t="shared" si="225"/>
        <v>0</v>
      </c>
      <c r="BD323" s="39">
        <f t="shared" si="226"/>
        <v>0</v>
      </c>
      <c r="BE323" s="39">
        <f t="shared" si="226"/>
        <v>0</v>
      </c>
      <c r="BF323" s="39">
        <f t="shared" si="226"/>
        <v>0</v>
      </c>
      <c r="BG323" s="39">
        <f t="shared" si="227"/>
        <v>0</v>
      </c>
      <c r="BH323" s="39">
        <f t="shared" si="251"/>
        <v>12.903225806451614</v>
      </c>
      <c r="BI323" s="39">
        <f t="shared" si="228"/>
        <v>0</v>
      </c>
      <c r="BJ323" s="39">
        <f t="shared" si="229"/>
        <v>0</v>
      </c>
      <c r="BK323" s="39">
        <f t="shared" si="230"/>
        <v>0</v>
      </c>
      <c r="BL323" s="39">
        <f t="shared" si="231"/>
        <v>0</v>
      </c>
      <c r="BM323" s="39">
        <f t="shared" si="232"/>
        <v>0</v>
      </c>
      <c r="BN323" s="39">
        <f t="shared" si="232"/>
        <v>9.3657407407407398E-2</v>
      </c>
      <c r="BO323" s="39">
        <f t="shared" si="232"/>
        <v>0.17629629629629628</v>
      </c>
      <c r="BP323" s="39">
        <f t="shared" si="232"/>
        <v>0</v>
      </c>
      <c r="BQ323" s="39">
        <f t="shared" si="233"/>
        <v>26.48617511520737</v>
      </c>
      <c r="BR323" s="39">
        <f t="shared" si="234"/>
        <v>0</v>
      </c>
      <c r="BS323" s="39">
        <f t="shared" si="235"/>
        <v>0</v>
      </c>
      <c r="BT323" s="39">
        <f t="shared" si="252"/>
        <v>0</v>
      </c>
      <c r="BU323" s="39">
        <f t="shared" si="252"/>
        <v>0</v>
      </c>
      <c r="BV323" s="40"/>
      <c r="BW323" s="40"/>
      <c r="BX323" s="40"/>
      <c r="BY323" s="40"/>
      <c r="BZ323" s="40"/>
      <c r="CA323" s="40"/>
      <c r="CB323" s="39">
        <f>AR323</f>
        <v>0.3332</v>
      </c>
      <c r="CC323" s="39">
        <f t="shared" si="266"/>
        <v>4.0368663594470044</v>
      </c>
      <c r="CD323" s="39">
        <f t="shared" si="246"/>
        <v>10.089861751152073</v>
      </c>
      <c r="CE323" s="39">
        <f t="shared" si="267"/>
        <v>4.0368663594470044</v>
      </c>
      <c r="CF323" s="39">
        <f>CC323/18</f>
        <v>0.22427035330261136</v>
      </c>
      <c r="CG323" s="39">
        <f t="shared" si="238"/>
        <v>0</v>
      </c>
      <c r="CH323" s="39">
        <f t="shared" si="240"/>
        <v>0</v>
      </c>
      <c r="CI323" s="39">
        <f t="shared" si="241"/>
        <v>0</v>
      </c>
      <c r="CJ323" s="39">
        <f t="shared" si="263"/>
        <v>0</v>
      </c>
      <c r="CK323" s="39">
        <f t="shared" si="236"/>
        <v>10.089861751152073</v>
      </c>
      <c r="CL323" s="39">
        <f t="shared" si="242"/>
        <v>0</v>
      </c>
      <c r="CM323" s="39">
        <v>3.225806451612903</v>
      </c>
      <c r="CN323" s="39">
        <f>BH323</f>
        <v>12.903225806451614</v>
      </c>
      <c r="CO323" s="39">
        <f t="shared" si="237"/>
        <v>10.089861751152073</v>
      </c>
      <c r="CP323" s="39">
        <f t="shared" si="248"/>
        <v>22.892649824217152</v>
      </c>
      <c r="CQ323" s="39">
        <f t="shared" si="255"/>
        <v>10.12074858519639</v>
      </c>
      <c r="CR323" s="40"/>
      <c r="CS323" s="39">
        <f t="shared" si="259"/>
        <v>10.12074858519639</v>
      </c>
      <c r="CT323" s="6"/>
      <c r="CU323" s="6"/>
    </row>
    <row r="324" spans="1:99">
      <c r="A324" s="59">
        <f t="shared" ref="A324:A387" si="268">A323+1</f>
        <v>1816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</row>
    <row r="325" spans="1:99">
      <c r="A325" s="59">
        <f t="shared" si="268"/>
        <v>1817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</row>
    <row r="326" spans="1:99">
      <c r="A326" s="59">
        <f t="shared" si="268"/>
        <v>1818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</row>
    <row r="327" spans="1:99">
      <c r="A327" s="59">
        <f t="shared" si="268"/>
        <v>1819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</row>
    <row r="328" spans="1:99">
      <c r="A328" s="59">
        <f t="shared" si="268"/>
        <v>1820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</row>
    <row r="329" spans="1:99">
      <c r="A329" s="59">
        <f t="shared" si="268"/>
        <v>1821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</row>
    <row r="330" spans="1:99">
      <c r="A330" s="59">
        <f t="shared" si="268"/>
        <v>1822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</row>
    <row r="331" spans="1:99">
      <c r="A331" s="59">
        <f t="shared" si="268"/>
        <v>1823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</row>
    <row r="332" spans="1:99">
      <c r="A332" s="59">
        <f t="shared" si="268"/>
        <v>1824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</row>
    <row r="333" spans="1:99">
      <c r="A333" s="59">
        <f t="shared" si="268"/>
        <v>1825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</row>
    <row r="334" spans="1:99">
      <c r="A334" s="59">
        <f t="shared" si="268"/>
        <v>1826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</row>
    <row r="335" spans="1:99">
      <c r="A335" s="59">
        <f t="shared" si="268"/>
        <v>1827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</row>
    <row r="336" spans="1:99">
      <c r="A336" s="59">
        <f t="shared" si="268"/>
        <v>1828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</row>
    <row r="337" spans="1:99">
      <c r="A337" s="59">
        <f t="shared" si="268"/>
        <v>1829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</row>
    <row r="338" spans="1:99">
      <c r="A338" s="59">
        <f t="shared" si="268"/>
        <v>1830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</row>
    <row r="339" spans="1:99">
      <c r="A339" s="59">
        <f t="shared" si="268"/>
        <v>1831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</row>
    <row r="340" spans="1:99">
      <c r="A340" s="59">
        <f t="shared" si="268"/>
        <v>1832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</row>
    <row r="341" spans="1:99">
      <c r="A341" s="59">
        <f t="shared" si="268"/>
        <v>1833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</row>
    <row r="342" spans="1:99">
      <c r="A342" s="59">
        <f t="shared" si="268"/>
        <v>1834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</row>
    <row r="343" spans="1:99">
      <c r="A343" s="59">
        <f t="shared" si="268"/>
        <v>1835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</row>
    <row r="344" spans="1:99">
      <c r="A344" s="59">
        <f t="shared" si="268"/>
        <v>1836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</row>
    <row r="345" spans="1:99">
      <c r="A345" s="59">
        <f t="shared" si="268"/>
        <v>1837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</row>
    <row r="346" spans="1:99">
      <c r="A346" s="59">
        <f t="shared" si="268"/>
        <v>1838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</row>
    <row r="347" spans="1:99">
      <c r="A347" s="59">
        <f t="shared" si="268"/>
        <v>1839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</row>
    <row r="348" spans="1:99">
      <c r="A348" s="59">
        <f t="shared" si="268"/>
        <v>1840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</row>
    <row r="349" spans="1:99">
      <c r="A349" s="59">
        <f t="shared" si="268"/>
        <v>1841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</row>
    <row r="350" spans="1:99">
      <c r="A350" s="59">
        <f t="shared" si="268"/>
        <v>1842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</row>
    <row r="351" spans="1:99">
      <c r="A351" s="59">
        <f t="shared" si="268"/>
        <v>1843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</row>
    <row r="352" spans="1:99">
      <c r="A352" s="59">
        <f t="shared" si="268"/>
        <v>1844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</row>
    <row r="353" spans="1:99">
      <c r="A353" s="59">
        <f t="shared" si="268"/>
        <v>1845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</row>
    <row r="354" spans="1:99">
      <c r="A354" s="59">
        <f t="shared" si="268"/>
        <v>1846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</row>
    <row r="355" spans="1:99">
      <c r="A355" s="59">
        <f t="shared" si="268"/>
        <v>1847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</row>
    <row r="356" spans="1:99">
      <c r="A356" s="59">
        <f t="shared" si="268"/>
        <v>1848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</row>
    <row r="357" spans="1:99">
      <c r="A357" s="59">
        <f t="shared" si="268"/>
        <v>1849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</row>
    <row r="358" spans="1:99">
      <c r="A358" s="59">
        <f t="shared" si="268"/>
        <v>1850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</row>
    <row r="359" spans="1:99">
      <c r="A359" s="59">
        <f t="shared" si="268"/>
        <v>1851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</row>
    <row r="360" spans="1:99">
      <c r="A360" s="59">
        <f t="shared" si="268"/>
        <v>1852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</row>
    <row r="361" spans="1:99">
      <c r="A361" s="59">
        <f t="shared" si="268"/>
        <v>1853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</row>
    <row r="362" spans="1:99">
      <c r="A362" s="59">
        <f t="shared" si="268"/>
        <v>1854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</row>
    <row r="363" spans="1:99">
      <c r="A363" s="59">
        <f t="shared" si="268"/>
        <v>1855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</row>
    <row r="364" spans="1:99">
      <c r="A364" s="59">
        <f t="shared" si="268"/>
        <v>1856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</row>
    <row r="365" spans="1:99">
      <c r="A365" s="59">
        <f t="shared" si="268"/>
        <v>1857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</row>
    <row r="366" spans="1:99">
      <c r="A366" s="59">
        <f t="shared" si="268"/>
        <v>1858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</row>
    <row r="367" spans="1:99">
      <c r="A367" s="59">
        <f t="shared" si="268"/>
        <v>1859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</row>
    <row r="368" spans="1:99">
      <c r="A368" s="59">
        <f t="shared" si="268"/>
        <v>1860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</row>
    <row r="369" spans="1:99">
      <c r="A369" s="59">
        <f t="shared" si="268"/>
        <v>1861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</row>
    <row r="370" spans="1:99">
      <c r="A370" s="59">
        <f t="shared" si="268"/>
        <v>1862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</row>
    <row r="371" spans="1:99">
      <c r="A371" s="59">
        <f t="shared" si="268"/>
        <v>1863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</row>
    <row r="372" spans="1:99">
      <c r="A372" s="59">
        <f t="shared" si="268"/>
        <v>1864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</row>
    <row r="373" spans="1:99">
      <c r="A373" s="59">
        <f t="shared" si="268"/>
        <v>1865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</row>
    <row r="374" spans="1:99">
      <c r="A374" s="59">
        <f t="shared" si="268"/>
        <v>1866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</row>
    <row r="375" spans="1:99">
      <c r="A375" s="59">
        <f t="shared" si="268"/>
        <v>1867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</row>
    <row r="376" spans="1:99">
      <c r="A376" s="59">
        <f t="shared" si="268"/>
        <v>1868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</row>
    <row r="377" spans="1:99">
      <c r="A377" s="59">
        <f t="shared" si="268"/>
        <v>1869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</row>
    <row r="378" spans="1:99">
      <c r="A378" s="59">
        <f t="shared" si="268"/>
        <v>1870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</row>
    <row r="379" spans="1:99">
      <c r="A379" s="59">
        <f t="shared" si="268"/>
        <v>1871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</row>
    <row r="380" spans="1:99">
      <c r="A380" s="59">
        <f t="shared" si="268"/>
        <v>1872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</row>
    <row r="381" spans="1:99">
      <c r="A381" s="59">
        <f t="shared" si="268"/>
        <v>1873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</row>
    <row r="382" spans="1:99">
      <c r="A382" s="59">
        <f t="shared" si="268"/>
        <v>1874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</row>
    <row r="383" spans="1:99">
      <c r="A383" s="59">
        <f t="shared" si="268"/>
        <v>1875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</row>
    <row r="384" spans="1:99">
      <c r="A384" s="59">
        <f t="shared" si="268"/>
        <v>1876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</row>
    <row r="385" spans="1:99">
      <c r="A385" s="59">
        <f t="shared" si="268"/>
        <v>1877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</row>
    <row r="386" spans="1:99">
      <c r="A386" s="59">
        <f t="shared" si="268"/>
        <v>1878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</row>
    <row r="387" spans="1:99">
      <c r="A387" s="59">
        <f t="shared" si="268"/>
        <v>1879</v>
      </c>
      <c r="B387" s="6"/>
      <c r="C387" s="30">
        <v>125.7</v>
      </c>
      <c r="D387" s="30">
        <v>139.19999999999999</v>
      </c>
      <c r="E387" s="30">
        <v>121.8</v>
      </c>
      <c r="F387" s="30">
        <v>196.2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30">
        <f>31.1*0.925*((C387/1398.6)*11.75)/'Conversions, Sources &amp; Comments'!C387</f>
        <v>0.59277226093689517</v>
      </c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</row>
    <row r="388" spans="1:99">
      <c r="A388" s="59">
        <f t="shared" ref="A388:A419" si="269">A387+1</f>
        <v>1880</v>
      </c>
      <c r="B388" s="6"/>
      <c r="C388" s="30">
        <v>180.9</v>
      </c>
      <c r="D388" s="30">
        <v>158.19999999999999</v>
      </c>
      <c r="E388" s="30">
        <v>150.5</v>
      </c>
      <c r="F388" s="30">
        <v>209.8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30">
        <f>31.1*0.925*((C388/1398.6)*11.75)/'Conversions, Sources &amp; Comments'!C388</f>
        <v>0.83675580997949439</v>
      </c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</row>
    <row r="389" spans="1:99">
      <c r="A389" s="59">
        <f t="shared" si="269"/>
        <v>1881</v>
      </c>
      <c r="B389" s="6"/>
      <c r="C389" s="30">
        <v>188.2</v>
      </c>
      <c r="D389" s="30">
        <v>152.4</v>
      </c>
      <c r="E389" s="30">
        <v>157.19999999999999</v>
      </c>
      <c r="F389" s="30">
        <v>210.6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30">
        <f>31.1*0.925*((C389/1398.6)*11.75)/'Conversions, Sources &amp; Comments'!C389</f>
        <v>0.87999571345399652</v>
      </c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</row>
    <row r="390" spans="1:99">
      <c r="A390" s="59">
        <f t="shared" si="269"/>
        <v>1882</v>
      </c>
      <c r="B390" s="6"/>
      <c r="C390" s="30">
        <v>141.4</v>
      </c>
      <c r="D390" s="30">
        <v>131.69999999999999</v>
      </c>
      <c r="E390" s="30">
        <v>125.6</v>
      </c>
      <c r="F390" s="30">
        <v>196.3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30">
        <f>31.1*0.925*((C390/1398.6)*11.75)/'Conversions, Sources &amp; Comments'!C390</f>
        <v>0.66196619137297119</v>
      </c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</row>
    <row r="391" spans="1:99">
      <c r="A391" s="59">
        <f t="shared" si="269"/>
        <v>1883</v>
      </c>
      <c r="B391" s="6"/>
      <c r="C391" s="30">
        <v>136.1</v>
      </c>
      <c r="D391" s="30">
        <v>132.4</v>
      </c>
      <c r="E391" s="30">
        <v>127</v>
      </c>
      <c r="F391" s="30">
        <v>181.4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30">
        <f>31.1*0.925*((C391/1398.6)*11.75)/'Conversions, Sources &amp; Comments'!C391</f>
        <v>0.65054306381253235</v>
      </c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</row>
    <row r="392" spans="1:99">
      <c r="A392" s="59">
        <f t="shared" si="269"/>
        <v>1884</v>
      </c>
      <c r="B392" s="6"/>
      <c r="C392" s="30">
        <v>138.69999999999999</v>
      </c>
      <c r="D392" s="30">
        <v>138.5</v>
      </c>
      <c r="E392" s="30">
        <v>131.5</v>
      </c>
      <c r="F392" s="30">
        <v>157.1</v>
      </c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30">
        <f>31.1*0.925*((C392/1398.6)*11.75)/'Conversions, Sources &amp; Comments'!C392</f>
        <v>0.66215229603501213</v>
      </c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</row>
    <row r="393" spans="1:99">
      <c r="A393" s="59">
        <f t="shared" si="269"/>
        <v>1885</v>
      </c>
      <c r="B393" s="6"/>
      <c r="C393" s="30">
        <v>131.30000000000001</v>
      </c>
      <c r="D393" s="30">
        <v>132.1</v>
      </c>
      <c r="E393" s="30">
        <v>131.5</v>
      </c>
      <c r="F393" s="30">
        <v>143.19999999999999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30">
        <f>31.1*0.925*((C393/1398.6)*11.75)/'Conversions, Sources &amp; Comments'!C393</f>
        <v>0.65344667797048772</v>
      </c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</row>
    <row r="394" spans="1:99">
      <c r="A394" s="59">
        <f t="shared" si="269"/>
        <v>1886</v>
      </c>
      <c r="B394" s="6"/>
      <c r="C394" s="30">
        <v>120.2</v>
      </c>
      <c r="D394" s="30">
        <v>121.8</v>
      </c>
      <c r="E394" s="30">
        <v>119.1</v>
      </c>
      <c r="F394" s="30">
        <v>138.9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30">
        <f>31.1*0.925*((C394/1398.6)*11.75)/'Conversions, Sources &amp; Comments'!C394</f>
        <v>0.64022745492442468</v>
      </c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</row>
    <row r="395" spans="1:99">
      <c r="A395" s="59">
        <f t="shared" si="269"/>
        <v>1887</v>
      </c>
      <c r="B395" s="6"/>
      <c r="C395" s="30">
        <v>108</v>
      </c>
      <c r="D395" s="30">
        <v>108.8</v>
      </c>
      <c r="E395" s="30">
        <v>99.6</v>
      </c>
      <c r="F395" s="30">
        <v>141.5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30">
        <f>31.1*0.925*((C395/1398.6)*11.75)/'Conversions, Sources &amp; Comments'!C395</f>
        <v>0.58409590409590406</v>
      </c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</row>
    <row r="396" spans="1:99">
      <c r="A396" s="59">
        <f t="shared" si="269"/>
        <v>1888</v>
      </c>
      <c r="B396" s="6"/>
      <c r="C396" s="30">
        <v>121.9</v>
      </c>
      <c r="D396" s="30">
        <v>115</v>
      </c>
      <c r="E396" s="30">
        <v>113.4</v>
      </c>
      <c r="F396" s="30">
        <v>135.19999999999999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30">
        <f>31.1*0.925*((C396/1398.6)*11.75)/'Conversions, Sources &amp; Comments'!C396</f>
        <v>0.68714127601153852</v>
      </c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</row>
    <row r="397" spans="1:99">
      <c r="A397" s="59">
        <f t="shared" si="269"/>
        <v>1889</v>
      </c>
      <c r="B397" s="6"/>
      <c r="C397" s="30">
        <v>149.6</v>
      </c>
      <c r="D397" s="30">
        <v>131.19999999999999</v>
      </c>
      <c r="E397" s="30">
        <v>140.9</v>
      </c>
      <c r="F397" s="30">
        <v>137.5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30">
        <f>31.1*0.925*((C397/1398.6)*11.75)/'Conversions, Sources &amp; Comments'!C397</f>
        <v>0.84698815527512461</v>
      </c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</row>
    <row r="398" spans="1:99">
      <c r="A398" s="59">
        <f t="shared" si="269"/>
        <v>1890</v>
      </c>
      <c r="B398" s="6"/>
      <c r="C398" s="30">
        <v>159.4</v>
      </c>
      <c r="D398" s="30">
        <v>153.5</v>
      </c>
      <c r="E398" s="30">
        <v>144.6</v>
      </c>
      <c r="F398" s="30">
        <v>145.1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30">
        <f>31.1*0.925*((C398/1398.6)*11.75)/'Conversions, Sources &amp; Comments'!C398</f>
        <v>0.8067916701293667</v>
      </c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</row>
    <row r="399" spans="1:99">
      <c r="A399" s="59">
        <f t="shared" si="269"/>
        <v>1891</v>
      </c>
      <c r="B399" s="6"/>
      <c r="C399" s="30">
        <v>208.1</v>
      </c>
      <c r="D399" s="30">
        <v>156.5</v>
      </c>
      <c r="E399" s="30">
        <v>144.6</v>
      </c>
      <c r="F399" s="30">
        <v>178.1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30">
        <f>31.1*0.925*((C399/1398.6)*11.75)/'Conversions, Sources &amp; Comments'!C399</f>
        <v>1.1161003970088577</v>
      </c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</row>
    <row r="400" spans="1:99">
      <c r="A400" s="59">
        <f t="shared" si="269"/>
        <v>1892</v>
      </c>
      <c r="B400" s="6"/>
      <c r="C400" s="30">
        <v>174.2</v>
      </c>
      <c r="D400" s="30">
        <v>149.30000000000001</v>
      </c>
      <c r="E400" s="30">
        <v>141.19999999999999</v>
      </c>
      <c r="F400" s="30">
        <v>158.1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30">
        <f>31.1*0.925*((C400/1398.6)*11.75)/'Conversions, Sources &amp; Comments'!C400</f>
        <v>1.0591500282852484</v>
      </c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</row>
    <row r="401" spans="1:99">
      <c r="A401" s="59">
        <f t="shared" si="269"/>
        <v>1893</v>
      </c>
      <c r="B401" s="6"/>
      <c r="C401" s="30">
        <v>123.4</v>
      </c>
      <c r="D401" s="30">
        <v>131</v>
      </c>
      <c r="E401" s="30">
        <v>144.1</v>
      </c>
      <c r="F401" s="30">
        <v>125.8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30">
        <f>31.1*0.925*((C401/1398.6)*11.75)/'Conversions, Sources &amp; Comments'!C401</f>
        <v>0.83074392787136553</v>
      </c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</row>
    <row r="402" spans="1:99">
      <c r="A402" s="59">
        <f t="shared" si="269"/>
        <v>1894</v>
      </c>
      <c r="B402" s="6"/>
      <c r="C402" s="30">
        <v>110.4</v>
      </c>
      <c r="D402" s="30">
        <v>122.6</v>
      </c>
      <c r="E402" s="30">
        <v>122.2</v>
      </c>
      <c r="F402" s="30">
        <v>102.6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30">
        <f>31.1*0.925*((C402/1398.6)*11.75)/'Conversions, Sources &amp; Comments'!C402</f>
        <v>0.92205012170454959</v>
      </c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</row>
    <row r="403" spans="1:99">
      <c r="A403" s="59">
        <f t="shared" si="269"/>
        <v>1895</v>
      </c>
      <c r="B403" s="6"/>
      <c r="C403" s="30">
        <v>116.2</v>
      </c>
      <c r="D403" s="30">
        <v>110.7</v>
      </c>
      <c r="E403" s="30">
        <v>108.8</v>
      </c>
      <c r="F403" s="30">
        <v>107.9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30">
        <f>31.1*0.925*((C403/1398.6)*11.75)/'Conversions, Sources &amp; Comments'!C403</f>
        <v>0.94200714341175562</v>
      </c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</row>
    <row r="404" spans="1:99">
      <c r="A404" s="59">
        <f t="shared" si="269"/>
        <v>1896</v>
      </c>
      <c r="B404" s="6"/>
      <c r="C404" s="30">
        <v>111.8</v>
      </c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30">
        <f>31.1*0.925*((C404/1398.6)*11.75)/'Conversions, Sources &amp; Comments'!C404</f>
        <v>0.87692273844403679</v>
      </c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</row>
    <row r="405" spans="1:99">
      <c r="A405" s="59">
        <f t="shared" si="269"/>
        <v>1897</v>
      </c>
      <c r="B405" s="6"/>
      <c r="C405" s="30">
        <v>119.3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30">
        <f>31.1*0.925*((C405/1398.6)*11.75)/'Conversions, Sources &amp; Comments'!C405</f>
        <v>1.0460881954192613</v>
      </c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</row>
    <row r="406" spans="1:99">
      <c r="A406" s="59">
        <f t="shared" si="269"/>
        <v>1898</v>
      </c>
      <c r="B406" s="6"/>
      <c r="C406" s="30">
        <v>142.30000000000001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30">
        <f>31.1*0.925*((C406/1398.6)*11.75)/'Conversions, Sources &amp; Comments'!C406</f>
        <v>1.2767153414601211</v>
      </c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</row>
    <row r="407" spans="1:99">
      <c r="A407" s="59">
        <f t="shared" si="269"/>
        <v>1899</v>
      </c>
      <c r="B407" s="6"/>
      <c r="C407" s="30">
        <v>139.5</v>
      </c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30">
        <f>31.1*0.925*((C407/1398.6)*11.75)/'Conversions, Sources &amp; Comments'!C407</f>
        <v>1.2287856600498972</v>
      </c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</row>
    <row r="408" spans="1:99">
      <c r="A408" s="59">
        <f t="shared" si="269"/>
        <v>1900</v>
      </c>
      <c r="B408" s="6"/>
      <c r="C408" s="30">
        <v>133.1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30">
        <f>31.1*0.925*((C408/1398.6)*11.75)/'Conversions, Sources &amp; Comments'!C408</f>
        <v>1.1361778034736094</v>
      </c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</row>
    <row r="409" spans="1:99">
      <c r="A409" s="59">
        <f t="shared" si="269"/>
        <v>1901</v>
      </c>
      <c r="B409" s="6"/>
      <c r="C409" s="30">
        <v>134</v>
      </c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30">
        <f>31.1*0.925*((C409/1398.6)*11.75)/'Conversions, Sources &amp; Comments'!C409</f>
        <v>1.1911926047558232</v>
      </c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</row>
    <row r="410" spans="1:99">
      <c r="A410" s="59">
        <f t="shared" si="269"/>
        <v>1902</v>
      </c>
      <c r="B410" s="6"/>
      <c r="C410" s="30">
        <v>139.4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30">
        <f>31.1*0.925*((C410/1398.6)*11.75)/'Conversions, Sources &amp; Comments'!C410</f>
        <v>1.4001304198447058</v>
      </c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</row>
    <row r="411" spans="1:99">
      <c r="A411" s="59">
        <f t="shared" si="269"/>
        <v>1903</v>
      </c>
      <c r="B411" s="6"/>
      <c r="C411" s="30">
        <v>125.1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30">
        <f>31.1*0.925*((C411/1398.6)*11.75)/'Conversions, Sources &amp; Comments'!C411</f>
        <v>1.2215987253487253</v>
      </c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</row>
    <row r="412" spans="1:99">
      <c r="A412" s="59">
        <f t="shared" si="269"/>
        <v>1904</v>
      </c>
      <c r="B412" s="6"/>
      <c r="C412" s="30">
        <v>131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30">
        <f>31.1*0.925*((C412/1398.6)*11.75)/'Conversions, Sources &amp; Comments'!C412</f>
        <v>1.1989774897467207</v>
      </c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</row>
    <row r="413" spans="1:99">
      <c r="A413" s="59">
        <f t="shared" si="269"/>
        <v>1905</v>
      </c>
      <c r="B413" s="6"/>
      <c r="C413" s="30">
        <v>142.1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30">
        <f>31.1*0.925*((C413/1398.6)*11.75)/'Conversions, Sources &amp; Comments'!C413</f>
        <v>1.2334251984869269</v>
      </c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</row>
    <row r="414" spans="1:99">
      <c r="A414" s="59">
        <f t="shared" si="269"/>
        <v>1906</v>
      </c>
      <c r="B414" s="6"/>
      <c r="C414" s="30">
        <v>150.9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30">
        <f>31.1*0.925*((C414/1398.6)*11.75)/'Conversions, Sources &amp; Comments'!C414</f>
        <v>1.1812144142407301</v>
      </c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</row>
    <row r="415" spans="1:99">
      <c r="A415" s="59">
        <f t="shared" si="269"/>
        <v>1907</v>
      </c>
      <c r="B415" s="6"/>
      <c r="C415" s="30">
        <v>186.2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30">
        <f>31.1*0.925*((C415/1398.6)*11.75)/'Conversions, Sources &amp; Comments'!C415</f>
        <v>1.4907300053676866</v>
      </c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</row>
    <row r="416" spans="1:99">
      <c r="A416" s="59">
        <f t="shared" si="269"/>
        <v>1908</v>
      </c>
      <c r="B416" s="6"/>
      <c r="C416" s="30">
        <v>177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30">
        <f>31.1*0.925*((C416/1398.6)*11.75)/'Conversions, Sources &amp; Comments'!C416</f>
        <v>1.7527447513363008</v>
      </c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</row>
    <row r="417" spans="1:99">
      <c r="A417" s="59">
        <f t="shared" si="269"/>
        <v>1909</v>
      </c>
      <c r="B417" s="6"/>
      <c r="C417" s="30">
        <v>171.8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30">
        <f>31.1*0.925*((C417/1398.6)*11.75)/'Conversions, Sources &amp; Comments'!C417</f>
        <v>1.7505633282444879</v>
      </c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</row>
    <row r="418" spans="1:99">
      <c r="A418" s="59">
        <f t="shared" si="269"/>
        <v>1910</v>
      </c>
      <c r="B418" s="6"/>
      <c r="C418" s="30">
        <v>150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30">
        <f>31.1*0.925*((C418/1398.6)*11.75)/'Conversions, Sources &amp; Comments'!C418</f>
        <v>1.4703160520651017</v>
      </c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</row>
    <row r="419" spans="1:99">
      <c r="A419" s="59">
        <f t="shared" si="269"/>
        <v>1911</v>
      </c>
      <c r="B419" s="6"/>
      <c r="C419" s="30">
        <v>162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30">
        <f>31.1*0.925*((C419/1398.6)*11.75)/'Conversions, Sources &amp; Comments'!C419</f>
        <v>1.5919767652931567</v>
      </c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</row>
    <row r="420" spans="1:99">
      <c r="A420" s="59">
        <f>A419+1</f>
        <v>1912</v>
      </c>
      <c r="B420" s="6"/>
      <c r="C420" s="30">
        <v>179.6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30">
        <f>31.1*0.925*((C420/1398.6)*11.75)/'Conversions, Sources &amp; Comments'!C420</f>
        <v>1.546772486772487</v>
      </c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</row>
    <row r="421" spans="1:99">
      <c r="A421" s="59">
        <f>A420+1</f>
        <v>1913</v>
      </c>
      <c r="B421" s="6"/>
      <c r="C421" s="30">
        <v>161.5</v>
      </c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30">
        <f>31.1*0.925*((C421/1398.6)*11.75)/'Conversions, Sources &amp; Comments'!C421</f>
        <v>1.4161210692389832</v>
      </c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</row>
    <row r="422" spans="1:99">
      <c r="A422" s="59">
        <f>A421+1</f>
        <v>1914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</row>
    <row r="423" spans="1:99">
      <c r="B423" s="2"/>
    </row>
    <row r="424" spans="1:99">
      <c r="B424" s="2"/>
    </row>
    <row r="425" spans="1:99">
      <c r="B425" s="2"/>
    </row>
    <row r="426" spans="1:99">
      <c r="B426" s="2"/>
    </row>
    <row r="427" spans="1:99">
      <c r="B427" s="2"/>
    </row>
    <row r="428" spans="1:99">
      <c r="B428" s="2"/>
    </row>
    <row r="429" spans="1:99">
      <c r="B429" s="2"/>
    </row>
    <row r="430" spans="1:99">
      <c r="B430" s="2"/>
    </row>
    <row r="431" spans="1:99">
      <c r="B431" s="2"/>
    </row>
    <row r="432" spans="1:99">
      <c r="B432" s="2"/>
    </row>
    <row r="433" spans="2:2">
      <c r="B433" s="2"/>
    </row>
    <row r="434" spans="2:2">
      <c r="B434" s="2"/>
    </row>
    <row r="435" spans="2:2">
      <c r="B435" s="2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workbookViewId="0">
      <pane xSplit="2" ySplit="8" topLeftCell="C13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baseColWidth="10" defaultColWidth="8.83203125" defaultRowHeight="12" x14ac:dyDescent="0"/>
  <cols>
    <col min="1" max="1" width="6.6640625" customWidth="1"/>
    <col min="2" max="2" width="11.83203125" customWidth="1"/>
    <col min="3" max="3" width="16" customWidth="1"/>
    <col min="4" max="4" width="17.83203125" customWidth="1"/>
    <col min="5" max="5" width="10.33203125" customWidth="1"/>
    <col min="6" max="6" width="13.6640625" customWidth="1"/>
  </cols>
  <sheetData>
    <row r="1" spans="1:7" ht="27.75" customHeight="1">
      <c r="A1" s="76" t="s">
        <v>163</v>
      </c>
      <c r="B1" s="4"/>
      <c r="C1" s="4"/>
      <c r="D1" s="77" t="s">
        <v>165</v>
      </c>
    </row>
    <row r="2" spans="1:7" ht="19.5" customHeight="1"/>
    <row r="3" spans="1:7" ht="15">
      <c r="A3" s="6"/>
      <c r="B3" s="41"/>
      <c r="C3" s="82" t="s">
        <v>147</v>
      </c>
      <c r="D3" s="82"/>
      <c r="E3" s="6"/>
      <c r="F3" s="6"/>
    </row>
    <row r="4" spans="1:7">
      <c r="A4" s="6"/>
      <c r="B4" s="83" t="s">
        <v>18</v>
      </c>
      <c r="C4" s="51" t="s">
        <v>41</v>
      </c>
      <c r="D4" s="51" t="s">
        <v>41</v>
      </c>
      <c r="E4" s="51" t="s">
        <v>19</v>
      </c>
      <c r="F4" s="51" t="s">
        <v>41</v>
      </c>
      <c r="G4" s="6"/>
    </row>
    <row r="5" spans="1:7">
      <c r="A5" s="6"/>
      <c r="B5" s="84" t="s">
        <v>32</v>
      </c>
      <c r="C5" s="51" t="s">
        <v>106</v>
      </c>
      <c r="D5" s="51" t="s">
        <v>106</v>
      </c>
      <c r="E5" s="51" t="s">
        <v>106</v>
      </c>
      <c r="F5" s="51" t="s">
        <v>106</v>
      </c>
      <c r="G5" s="6"/>
    </row>
    <row r="6" spans="1:7">
      <c r="A6" s="6"/>
      <c r="B6" s="83" t="s">
        <v>20</v>
      </c>
      <c r="C6" s="51"/>
      <c r="D6" s="51"/>
      <c r="E6" s="51"/>
      <c r="F6" s="51"/>
      <c r="G6" s="6"/>
    </row>
    <row r="7" spans="1:7">
      <c r="A7" s="6"/>
      <c r="B7" s="83" t="s">
        <v>128</v>
      </c>
      <c r="C7" s="56" t="s">
        <v>129</v>
      </c>
      <c r="D7" s="56" t="s">
        <v>130</v>
      </c>
      <c r="E7" s="56" t="s">
        <v>131</v>
      </c>
      <c r="F7" s="56" t="s">
        <v>132</v>
      </c>
      <c r="G7" s="6"/>
    </row>
    <row r="8" spans="1:7">
      <c r="A8" s="58" t="s">
        <v>21</v>
      </c>
      <c r="B8" s="8"/>
      <c r="C8" s="6"/>
      <c r="E8" s="6"/>
      <c r="F8" s="6"/>
    </row>
    <row r="9" spans="1:7">
      <c r="A9" s="60">
        <v>1501</v>
      </c>
      <c r="B9" s="38"/>
      <c r="C9" s="5"/>
      <c r="D9" s="5"/>
      <c r="E9" s="5"/>
      <c r="F9" s="5"/>
    </row>
    <row r="10" spans="1:7">
      <c r="A10" s="60">
        <v>1502</v>
      </c>
      <c r="B10" s="38"/>
      <c r="C10" s="5"/>
      <c r="D10" s="5"/>
      <c r="E10" s="5"/>
      <c r="F10" s="5"/>
    </row>
    <row r="11" spans="1:7">
      <c r="A11" s="60">
        <v>1503</v>
      </c>
      <c r="B11" s="38"/>
      <c r="C11" s="6"/>
      <c r="D11" s="6"/>
      <c r="E11" s="6"/>
      <c r="F11" s="6"/>
    </row>
    <row r="12" spans="1:7">
      <c r="A12" s="60">
        <v>1504</v>
      </c>
      <c r="B12" s="38"/>
      <c r="C12" s="6"/>
      <c r="D12" s="6"/>
      <c r="E12" s="6"/>
      <c r="F12" s="6"/>
    </row>
    <row r="13" spans="1:7">
      <c r="A13" s="60">
        <v>1505</v>
      </c>
      <c r="B13" s="38"/>
      <c r="C13" s="6"/>
      <c r="D13" s="6"/>
      <c r="E13" s="6"/>
      <c r="F13" s="6"/>
    </row>
    <row r="14" spans="1:7">
      <c r="A14" s="60">
        <v>1506</v>
      </c>
      <c r="B14" s="38"/>
      <c r="C14" s="6"/>
      <c r="D14" s="6"/>
      <c r="E14" s="6"/>
      <c r="F14" s="6"/>
    </row>
    <row r="15" spans="1:7">
      <c r="A15" s="60">
        <v>1507</v>
      </c>
      <c r="B15" s="38"/>
      <c r="C15" s="6"/>
      <c r="D15" s="6"/>
      <c r="E15" s="6"/>
      <c r="F15" s="6"/>
    </row>
    <row r="16" spans="1:7">
      <c r="A16" s="60">
        <v>1508</v>
      </c>
      <c r="B16" s="38"/>
      <c r="C16" s="6"/>
      <c r="D16" s="6"/>
      <c r="E16" s="6"/>
      <c r="F16" s="6"/>
    </row>
    <row r="17" spans="1:6">
      <c r="A17" s="60">
        <v>1509</v>
      </c>
      <c r="B17" s="38"/>
      <c r="C17" s="6"/>
      <c r="D17" s="6"/>
      <c r="E17" s="6"/>
      <c r="F17" s="6"/>
    </row>
    <row r="18" spans="1:6">
      <c r="A18" s="60">
        <v>1510</v>
      </c>
      <c r="B18" s="38"/>
      <c r="C18" s="6"/>
      <c r="D18" s="6"/>
      <c r="E18" s="6"/>
      <c r="F18" s="6"/>
    </row>
    <row r="19" spans="1:6">
      <c r="A19" s="60">
        <v>1511</v>
      </c>
      <c r="B19" s="38"/>
      <c r="C19" s="6"/>
      <c r="D19" s="6"/>
      <c r="E19" s="6"/>
      <c r="F19" s="6"/>
    </row>
    <row r="20" spans="1:6">
      <c r="A20" s="60">
        <v>1512</v>
      </c>
      <c r="B20" s="38"/>
      <c r="C20" s="6"/>
      <c r="D20" s="6"/>
      <c r="E20" s="6"/>
      <c r="F20" s="6"/>
    </row>
    <row r="21" spans="1:6">
      <c r="A21" s="60">
        <v>1513</v>
      </c>
      <c r="B21" s="38"/>
      <c r="C21" s="6"/>
      <c r="D21" s="6"/>
      <c r="E21" s="6"/>
      <c r="F21" s="6"/>
    </row>
    <row r="22" spans="1:6">
      <c r="A22" s="60">
        <v>1514</v>
      </c>
      <c r="B22" s="38"/>
      <c r="C22" s="6"/>
      <c r="D22" s="6"/>
      <c r="E22" s="6"/>
      <c r="F22" s="6"/>
    </row>
    <row r="23" spans="1:6">
      <c r="A23" s="60">
        <v>1515</v>
      </c>
      <c r="B23" s="38"/>
      <c r="C23" s="6"/>
      <c r="D23" s="6"/>
      <c r="E23" s="6"/>
      <c r="F23" s="6"/>
    </row>
    <row r="24" spans="1:6">
      <c r="A24" s="60">
        <v>1516</v>
      </c>
      <c r="B24" s="38"/>
      <c r="C24" s="6"/>
      <c r="D24" s="6"/>
      <c r="E24" s="6"/>
      <c r="F24" s="6"/>
    </row>
    <row r="25" spans="1:6">
      <c r="A25" s="60">
        <v>1517</v>
      </c>
      <c r="B25" s="38"/>
      <c r="C25" s="6"/>
      <c r="D25" s="6"/>
      <c r="E25" s="6"/>
      <c r="F25" s="6"/>
    </row>
    <row r="26" spans="1:6">
      <c r="A26" s="60">
        <v>1518</v>
      </c>
      <c r="B26" s="38"/>
      <c r="C26" s="6"/>
      <c r="D26" s="6"/>
      <c r="E26" s="6"/>
      <c r="F26" s="6"/>
    </row>
    <row r="27" spans="1:6">
      <c r="A27" s="60">
        <v>1519</v>
      </c>
      <c r="B27" s="38"/>
      <c r="C27" s="6"/>
      <c r="D27" s="6"/>
      <c r="E27" s="6"/>
      <c r="F27" s="6"/>
    </row>
    <row r="28" spans="1:6">
      <c r="A28" s="60">
        <v>1520</v>
      </c>
      <c r="B28" s="38"/>
      <c r="C28" s="6"/>
      <c r="D28" s="6"/>
      <c r="E28" s="6"/>
      <c r="F28" s="6"/>
    </row>
    <row r="29" spans="1:6">
      <c r="A29" s="60">
        <v>1521</v>
      </c>
      <c r="B29" s="38"/>
      <c r="C29" s="6"/>
      <c r="D29" s="6"/>
      <c r="E29" s="6"/>
      <c r="F29" s="6"/>
    </row>
    <row r="30" spans="1:6">
      <c r="A30" s="60">
        <v>1522</v>
      </c>
      <c r="B30" s="38"/>
      <c r="C30" s="6"/>
      <c r="D30" s="6"/>
      <c r="E30" s="6"/>
      <c r="F30" s="6"/>
    </row>
    <row r="31" spans="1:6">
      <c r="A31" s="60">
        <v>1523</v>
      </c>
      <c r="B31" s="38"/>
      <c r="C31" s="6"/>
      <c r="D31" s="6"/>
      <c r="E31" s="6"/>
      <c r="F31" s="6"/>
    </row>
    <row r="32" spans="1:6">
      <c r="A32" s="60">
        <v>1524</v>
      </c>
      <c r="B32" s="38"/>
      <c r="C32" s="6"/>
      <c r="D32" s="6"/>
      <c r="E32" s="6"/>
      <c r="F32" s="6"/>
    </row>
    <row r="33" spans="1:6">
      <c r="A33" s="60">
        <v>1525</v>
      </c>
      <c r="B33" s="38"/>
      <c r="C33" s="6"/>
      <c r="D33" s="6"/>
      <c r="E33" s="6"/>
      <c r="F33" s="6"/>
    </row>
    <row r="34" spans="1:6">
      <c r="A34" s="60">
        <v>1526</v>
      </c>
      <c r="B34" s="38"/>
      <c r="C34" s="6"/>
      <c r="D34" s="6"/>
      <c r="E34" s="6"/>
      <c r="F34" s="6"/>
    </row>
    <row r="35" spans="1:6">
      <c r="A35" s="60">
        <v>1527</v>
      </c>
      <c r="B35" s="38"/>
      <c r="C35" s="6"/>
      <c r="D35" s="6"/>
      <c r="E35" s="6"/>
      <c r="F35" s="6"/>
    </row>
    <row r="36" spans="1:6">
      <c r="A36" s="60">
        <v>1528</v>
      </c>
      <c r="B36" s="38"/>
      <c r="C36" s="6"/>
      <c r="D36" s="6"/>
      <c r="E36" s="6"/>
      <c r="F36" s="6"/>
    </row>
    <row r="37" spans="1:6">
      <c r="A37" s="60">
        <v>1529</v>
      </c>
      <c r="B37" s="38"/>
      <c r="C37" s="6"/>
      <c r="D37" s="6"/>
      <c r="E37" s="6"/>
      <c r="F37" s="6"/>
    </row>
    <row r="38" spans="1:6">
      <c r="A38" s="60">
        <v>1530</v>
      </c>
      <c r="B38" s="38"/>
      <c r="C38" s="6"/>
      <c r="D38" s="6"/>
      <c r="E38" s="6"/>
      <c r="F38" s="6"/>
    </row>
    <row r="39" spans="1:6">
      <c r="A39" s="60">
        <v>1531</v>
      </c>
      <c r="B39" s="38"/>
      <c r="C39" s="6"/>
      <c r="D39" s="6"/>
      <c r="E39" s="6"/>
      <c r="F39" s="30">
        <v>1.79</v>
      </c>
    </row>
    <row r="40" spans="1:6">
      <c r="A40" s="60">
        <v>1532</v>
      </c>
      <c r="B40" s="38"/>
      <c r="C40" s="6"/>
      <c r="D40" s="6"/>
      <c r="E40" s="6"/>
      <c r="F40" s="6"/>
    </row>
    <row r="41" spans="1:6">
      <c r="A41" s="60">
        <v>1533</v>
      </c>
      <c r="B41" s="38"/>
      <c r="C41" s="6"/>
      <c r="D41" s="6"/>
      <c r="E41" s="6"/>
      <c r="F41" s="30">
        <v>2.82</v>
      </c>
    </row>
    <row r="42" spans="1:6">
      <c r="A42" s="60">
        <v>1534</v>
      </c>
      <c r="B42" s="38"/>
      <c r="C42" s="6"/>
      <c r="D42" s="6"/>
      <c r="E42" s="6"/>
      <c r="F42" s="6"/>
    </row>
    <row r="43" spans="1:6">
      <c r="A43" s="60">
        <v>1535</v>
      </c>
      <c r="B43" s="38"/>
      <c r="C43" s="30">
        <v>2.98</v>
      </c>
      <c r="D43" s="6"/>
      <c r="E43" s="6"/>
      <c r="F43" s="30">
        <v>2.3199999999999998</v>
      </c>
    </row>
    <row r="44" spans="1:6">
      <c r="A44" s="60">
        <v>1536</v>
      </c>
      <c r="B44" s="38"/>
      <c r="C44" s="30">
        <v>2.98</v>
      </c>
      <c r="D44" s="6"/>
      <c r="E44" s="6"/>
      <c r="F44" s="30">
        <v>2.4900000000000002</v>
      </c>
    </row>
    <row r="45" spans="1:6">
      <c r="A45" s="60">
        <v>1537</v>
      </c>
      <c r="B45" s="38"/>
      <c r="C45" s="6"/>
      <c r="D45" s="6"/>
      <c r="E45" s="6"/>
      <c r="F45" s="6"/>
    </row>
    <row r="46" spans="1:6">
      <c r="A46" s="60">
        <v>1538</v>
      </c>
      <c r="B46" s="38"/>
      <c r="C46" s="30">
        <v>2.98</v>
      </c>
      <c r="D46" s="30">
        <v>2.68</v>
      </c>
      <c r="E46" s="6"/>
      <c r="F46" s="30">
        <v>2.41</v>
      </c>
    </row>
    <row r="47" spans="1:6">
      <c r="A47" s="60">
        <v>1539</v>
      </c>
      <c r="B47" s="38"/>
      <c r="C47" s="6"/>
      <c r="D47" s="30">
        <v>2.64</v>
      </c>
      <c r="E47" s="6"/>
      <c r="F47" s="30">
        <v>2.38</v>
      </c>
    </row>
    <row r="48" spans="1:6">
      <c r="A48" s="60">
        <v>1540</v>
      </c>
      <c r="B48" s="38"/>
      <c r="C48" s="30">
        <v>2.88</v>
      </c>
      <c r="D48" s="30">
        <v>2.59</v>
      </c>
      <c r="E48" s="6"/>
      <c r="F48" s="30">
        <v>1.87</v>
      </c>
    </row>
    <row r="49" spans="1:6">
      <c r="A49" s="60">
        <v>1541</v>
      </c>
      <c r="B49" s="38"/>
      <c r="C49" s="6"/>
      <c r="D49" s="6"/>
      <c r="E49" s="6"/>
      <c r="F49" s="6"/>
    </row>
    <row r="50" spans="1:6">
      <c r="A50" s="60">
        <v>1542</v>
      </c>
      <c r="B50" s="38"/>
      <c r="C50" s="6"/>
      <c r="D50" s="6"/>
      <c r="E50" s="6"/>
      <c r="F50" s="6"/>
    </row>
    <row r="51" spans="1:6">
      <c r="A51" s="60">
        <v>1543</v>
      </c>
      <c r="B51" s="38"/>
      <c r="C51" s="30">
        <v>2.88</v>
      </c>
      <c r="D51" s="30">
        <v>3.16</v>
      </c>
      <c r="E51" s="6"/>
      <c r="F51" s="30">
        <v>1.73</v>
      </c>
    </row>
    <row r="52" spans="1:6">
      <c r="A52" s="60">
        <v>1544</v>
      </c>
      <c r="B52" s="38"/>
      <c r="C52" s="6"/>
      <c r="D52" s="30">
        <v>2.73</v>
      </c>
      <c r="E52" s="6"/>
      <c r="F52" s="30">
        <v>2.4</v>
      </c>
    </row>
    <row r="53" spans="1:6">
      <c r="A53" s="60">
        <v>1545</v>
      </c>
      <c r="B53" s="38"/>
      <c r="C53" s="6"/>
      <c r="D53" s="6"/>
      <c r="E53" s="6"/>
      <c r="F53" s="6"/>
    </row>
    <row r="54" spans="1:6">
      <c r="A54" s="60">
        <v>1546</v>
      </c>
      <c r="B54" s="38"/>
      <c r="C54" s="6"/>
      <c r="D54" s="6"/>
      <c r="E54" s="6"/>
      <c r="F54" s="30">
        <v>1.34</v>
      </c>
    </row>
    <row r="55" spans="1:6">
      <c r="A55" s="60">
        <v>1547</v>
      </c>
      <c r="B55" s="38"/>
      <c r="C55" s="30">
        <v>2.71</v>
      </c>
      <c r="D55" s="6"/>
      <c r="E55" s="6"/>
      <c r="F55" s="30">
        <v>1.7</v>
      </c>
    </row>
    <row r="56" spans="1:6">
      <c r="A56" s="60">
        <v>1548</v>
      </c>
      <c r="B56" s="38"/>
      <c r="C56" s="30">
        <v>2.31</v>
      </c>
      <c r="D56" s="6"/>
      <c r="E56" s="6"/>
      <c r="F56" s="30">
        <v>1.66</v>
      </c>
    </row>
    <row r="57" spans="1:6">
      <c r="A57" s="60">
        <v>1549</v>
      </c>
      <c r="B57" s="38"/>
      <c r="C57" s="30">
        <v>2.56</v>
      </c>
      <c r="D57" s="6"/>
      <c r="E57" s="6"/>
      <c r="F57" s="30">
        <v>1.66</v>
      </c>
    </row>
    <row r="58" spans="1:6">
      <c r="A58" s="60">
        <v>1550</v>
      </c>
      <c r="B58" s="38"/>
      <c r="C58" s="30">
        <v>2.63</v>
      </c>
      <c r="D58" s="6"/>
      <c r="E58" s="6"/>
      <c r="F58" s="30">
        <v>1.41</v>
      </c>
    </row>
    <row r="59" spans="1:6">
      <c r="A59" s="60">
        <v>1551</v>
      </c>
      <c r="B59" s="38"/>
      <c r="C59" s="6"/>
      <c r="D59" s="6"/>
      <c r="E59" s="6"/>
      <c r="F59" s="30">
        <v>1.35</v>
      </c>
    </row>
    <row r="60" spans="1:6">
      <c r="A60" s="60">
        <v>1552</v>
      </c>
      <c r="B60" s="38"/>
      <c r="C60" s="6"/>
      <c r="D60" s="6"/>
      <c r="E60" s="6"/>
      <c r="F60" s="30">
        <v>1.43</v>
      </c>
    </row>
    <row r="61" spans="1:6">
      <c r="A61" s="60">
        <v>1553</v>
      </c>
      <c r="B61" s="38"/>
      <c r="C61" s="6"/>
      <c r="D61" s="6"/>
      <c r="E61" s="6"/>
      <c r="F61" s="30">
        <v>1.79</v>
      </c>
    </row>
    <row r="62" spans="1:6">
      <c r="A62" s="60">
        <v>1554</v>
      </c>
      <c r="B62" s="38"/>
      <c r="C62" s="30">
        <v>2.73</v>
      </c>
      <c r="D62" s="30">
        <v>3.14</v>
      </c>
      <c r="E62" s="6"/>
      <c r="F62" s="30">
        <v>2.1</v>
      </c>
    </row>
    <row r="63" spans="1:6">
      <c r="A63" s="60">
        <v>1555</v>
      </c>
      <c r="B63" s="38"/>
      <c r="C63" s="6"/>
      <c r="D63" s="30">
        <v>3.39</v>
      </c>
      <c r="E63" s="6"/>
      <c r="F63" s="30">
        <v>1.76</v>
      </c>
    </row>
    <row r="64" spans="1:6">
      <c r="A64" s="60">
        <v>1556</v>
      </c>
      <c r="B64" s="38"/>
      <c r="C64" s="6"/>
      <c r="D64" s="30">
        <v>4.33</v>
      </c>
      <c r="E64" s="6"/>
      <c r="F64" s="6"/>
    </row>
    <row r="65" spans="1:6">
      <c r="A65" s="60">
        <v>1557</v>
      </c>
      <c r="B65" s="38"/>
      <c r="C65" s="6"/>
      <c r="D65" s="6"/>
      <c r="E65" s="6"/>
      <c r="F65" s="6"/>
    </row>
    <row r="66" spans="1:6">
      <c r="A66" s="60">
        <v>1558</v>
      </c>
      <c r="B66" s="38"/>
      <c r="C66" s="6"/>
      <c r="D66" s="6"/>
      <c r="E66" s="6"/>
      <c r="F66" s="6"/>
    </row>
    <row r="67" spans="1:6">
      <c r="A67" s="60">
        <v>1559</v>
      </c>
      <c r="B67" s="38"/>
      <c r="C67" s="6"/>
      <c r="D67" s="6"/>
      <c r="E67" s="6"/>
      <c r="F67" s="6"/>
    </row>
    <row r="68" spans="1:6">
      <c r="A68" s="60">
        <v>1560</v>
      </c>
      <c r="B68" s="38"/>
      <c r="C68" s="6"/>
      <c r="D68" s="6"/>
      <c r="E68" s="6"/>
      <c r="F68" s="6"/>
    </row>
    <row r="69" spans="1:6">
      <c r="A69" s="60">
        <v>1561</v>
      </c>
      <c r="B69" s="38"/>
      <c r="C69" s="6"/>
      <c r="D69" s="6"/>
      <c r="E69" s="6"/>
      <c r="F69" s="6"/>
    </row>
    <row r="70" spans="1:6">
      <c r="A70" s="60">
        <v>1562</v>
      </c>
      <c r="B70" s="38"/>
      <c r="C70" s="6"/>
      <c r="D70" s="6"/>
      <c r="E70" s="6"/>
      <c r="F70" s="6"/>
    </row>
    <row r="71" spans="1:6">
      <c r="A71" s="60">
        <v>1563</v>
      </c>
      <c r="B71" s="38"/>
      <c r="C71" s="6"/>
      <c r="D71" s="6"/>
      <c r="E71" s="6"/>
      <c r="F71" s="6"/>
    </row>
    <row r="72" spans="1:6">
      <c r="A72" s="60">
        <v>1564</v>
      </c>
      <c r="B72" s="38"/>
      <c r="C72" s="6"/>
      <c r="D72" s="6"/>
      <c r="E72" s="6"/>
      <c r="F72" s="6"/>
    </row>
    <row r="73" spans="1:6">
      <c r="A73" s="60">
        <v>1565</v>
      </c>
      <c r="B73" s="38"/>
      <c r="C73" s="6"/>
      <c r="D73" s="6"/>
      <c r="E73" s="6"/>
      <c r="F73" s="30">
        <v>3.23</v>
      </c>
    </row>
    <row r="74" spans="1:6">
      <c r="A74" s="60">
        <v>1566</v>
      </c>
      <c r="B74" s="38"/>
      <c r="C74" s="6"/>
      <c r="D74" s="6"/>
      <c r="E74" s="6"/>
      <c r="F74" s="30">
        <v>2.75</v>
      </c>
    </row>
    <row r="75" spans="1:6">
      <c r="A75" s="60">
        <v>1567</v>
      </c>
      <c r="B75" s="38"/>
      <c r="C75" s="6"/>
      <c r="D75" s="6"/>
      <c r="E75" s="6"/>
      <c r="F75" s="30">
        <v>1.58</v>
      </c>
    </row>
    <row r="76" spans="1:6">
      <c r="A76" s="60">
        <v>1568</v>
      </c>
      <c r="B76" s="38"/>
      <c r="C76" s="6"/>
      <c r="D76" s="6"/>
      <c r="E76" s="6"/>
      <c r="F76" s="30">
        <v>1.57</v>
      </c>
    </row>
    <row r="77" spans="1:6">
      <c r="A77" s="60">
        <v>1569</v>
      </c>
      <c r="B77" s="38"/>
      <c r="C77" s="6"/>
      <c r="D77" s="6"/>
      <c r="E77" s="6"/>
      <c r="F77" s="30">
        <v>1.83</v>
      </c>
    </row>
    <row r="78" spans="1:6">
      <c r="A78" s="60">
        <v>1570</v>
      </c>
      <c r="B78" s="38"/>
      <c r="C78" s="6"/>
      <c r="D78" s="6"/>
      <c r="E78" s="6"/>
      <c r="F78" s="6"/>
    </row>
    <row r="79" spans="1:6">
      <c r="A79" s="60">
        <v>1571</v>
      </c>
      <c r="B79" s="38"/>
      <c r="C79" s="6"/>
      <c r="D79" s="6"/>
      <c r="E79" s="6"/>
      <c r="F79" s="6"/>
    </row>
    <row r="80" spans="1:6">
      <c r="A80" s="60">
        <v>1572</v>
      </c>
      <c r="B80" s="38"/>
      <c r="C80" s="6"/>
      <c r="D80" s="6"/>
      <c r="E80" s="6"/>
      <c r="F80" s="6"/>
    </row>
    <row r="81" spans="1:6">
      <c r="A81" s="60">
        <v>1573</v>
      </c>
      <c r="B81" s="38"/>
      <c r="C81" s="6"/>
      <c r="D81" s="6"/>
      <c r="E81" s="6"/>
      <c r="F81" s="30">
        <v>2.0499999999999998</v>
      </c>
    </row>
    <row r="82" spans="1:6">
      <c r="A82" s="60">
        <v>1574</v>
      </c>
      <c r="B82" s="38"/>
      <c r="C82" s="6"/>
      <c r="D82" s="6"/>
      <c r="E82" s="6"/>
      <c r="F82" s="6"/>
    </row>
    <row r="83" spans="1:6">
      <c r="A83" s="60">
        <v>1575</v>
      </c>
      <c r="B83" s="38"/>
      <c r="C83" s="30">
        <v>4.97</v>
      </c>
      <c r="D83" s="30">
        <v>4.32</v>
      </c>
      <c r="E83" s="6"/>
      <c r="F83" s="30">
        <v>1.78</v>
      </c>
    </row>
    <row r="84" spans="1:6">
      <c r="A84" s="60">
        <v>1576</v>
      </c>
      <c r="B84" s="38"/>
      <c r="C84" s="6"/>
      <c r="D84" s="6"/>
      <c r="E84" s="6"/>
      <c r="F84" s="6"/>
    </row>
    <row r="85" spans="1:6">
      <c r="A85" s="60">
        <v>1577</v>
      </c>
      <c r="B85" s="38"/>
      <c r="C85" s="30">
        <v>4.97</v>
      </c>
      <c r="D85" s="6"/>
      <c r="E85" s="6"/>
      <c r="F85" s="30">
        <v>2.95</v>
      </c>
    </row>
    <row r="86" spans="1:6">
      <c r="A86" s="60">
        <v>1578</v>
      </c>
      <c r="B86" s="38"/>
      <c r="C86" s="30">
        <v>5.41</v>
      </c>
      <c r="D86" s="30">
        <v>4.18</v>
      </c>
      <c r="E86" s="6"/>
      <c r="F86" s="30">
        <v>3.1</v>
      </c>
    </row>
    <row r="87" spans="1:6">
      <c r="A87" s="60">
        <v>1579</v>
      </c>
      <c r="B87" s="38"/>
      <c r="C87" s="30">
        <v>5.65</v>
      </c>
      <c r="D87" s="30">
        <v>4.9400000000000004</v>
      </c>
      <c r="E87" s="6"/>
      <c r="F87" s="30">
        <v>2.65</v>
      </c>
    </row>
    <row r="88" spans="1:6">
      <c r="A88" s="60">
        <v>1580</v>
      </c>
      <c r="B88" s="38"/>
      <c r="C88" s="30">
        <v>5.56</v>
      </c>
      <c r="D88" s="30">
        <v>5.21</v>
      </c>
      <c r="E88" s="6"/>
      <c r="F88" s="30">
        <v>2.54</v>
      </c>
    </row>
    <row r="89" spans="1:6">
      <c r="A89" s="60">
        <v>1581</v>
      </c>
      <c r="B89" s="38"/>
      <c r="C89" s="30">
        <v>5.23</v>
      </c>
      <c r="D89" s="6"/>
      <c r="E89" s="6"/>
      <c r="F89" s="30">
        <v>2.09</v>
      </c>
    </row>
    <row r="90" spans="1:6">
      <c r="A90" s="60">
        <v>1582</v>
      </c>
      <c r="B90" s="38"/>
      <c r="C90" s="6"/>
      <c r="D90" s="30">
        <v>5.21</v>
      </c>
      <c r="E90" s="6"/>
      <c r="F90" s="30">
        <v>2.08</v>
      </c>
    </row>
    <row r="91" spans="1:6">
      <c r="A91" s="60">
        <v>1583</v>
      </c>
      <c r="B91" s="38"/>
      <c r="C91" s="30">
        <v>5.21</v>
      </c>
      <c r="D91" s="30">
        <v>5.21</v>
      </c>
      <c r="E91" s="6"/>
      <c r="F91" s="30">
        <v>1.69</v>
      </c>
    </row>
    <row r="92" spans="1:6">
      <c r="A92" s="60">
        <v>1584</v>
      </c>
      <c r="B92" s="38"/>
      <c r="C92" s="30">
        <v>5.56</v>
      </c>
      <c r="D92" s="30">
        <v>4.6900000000000004</v>
      </c>
      <c r="E92" s="6"/>
      <c r="F92" s="30">
        <v>1.79</v>
      </c>
    </row>
    <row r="93" spans="1:6">
      <c r="A93" s="60">
        <v>1585</v>
      </c>
      <c r="B93" s="38"/>
      <c r="C93" s="30">
        <v>5.79</v>
      </c>
      <c r="D93" s="30">
        <v>4.5199999999999996</v>
      </c>
      <c r="E93" s="6"/>
      <c r="F93" s="30">
        <v>2.4</v>
      </c>
    </row>
    <row r="94" spans="1:6">
      <c r="A94" s="60">
        <v>1586</v>
      </c>
      <c r="B94" s="38"/>
      <c r="C94" s="30">
        <v>5.39</v>
      </c>
      <c r="D94" s="6"/>
      <c r="E94" s="6"/>
      <c r="F94" s="30">
        <v>2.4</v>
      </c>
    </row>
    <row r="95" spans="1:6">
      <c r="A95" s="60">
        <v>1587</v>
      </c>
      <c r="B95" s="38"/>
      <c r="C95" s="6"/>
      <c r="D95" s="6"/>
      <c r="E95" s="6"/>
      <c r="F95" s="30">
        <v>2.31</v>
      </c>
    </row>
    <row r="96" spans="1:6">
      <c r="A96" s="60">
        <v>1588</v>
      </c>
      <c r="B96" s="38"/>
      <c r="C96" s="30">
        <v>5.56</v>
      </c>
      <c r="D96" s="30">
        <v>5.21</v>
      </c>
      <c r="E96" s="6"/>
      <c r="F96" s="30">
        <v>2.2200000000000002</v>
      </c>
    </row>
    <row r="97" spans="1:6">
      <c r="A97" s="60">
        <v>1589</v>
      </c>
      <c r="B97" s="38"/>
      <c r="C97" s="30">
        <v>5.73</v>
      </c>
      <c r="D97" s="6"/>
      <c r="E97" s="6"/>
      <c r="F97" s="30">
        <v>2.93</v>
      </c>
    </row>
    <row r="98" spans="1:6">
      <c r="A98" s="60">
        <v>1590</v>
      </c>
      <c r="B98" s="38"/>
      <c r="C98" s="30">
        <v>6.48</v>
      </c>
      <c r="D98" s="30">
        <v>5.21</v>
      </c>
      <c r="E98" s="6"/>
      <c r="F98" s="30">
        <v>2.52</v>
      </c>
    </row>
    <row r="99" spans="1:6">
      <c r="A99" s="60">
        <v>1591</v>
      </c>
      <c r="B99" s="38"/>
      <c r="C99" s="30">
        <v>6.43</v>
      </c>
      <c r="D99" s="30">
        <v>5.21</v>
      </c>
      <c r="E99" s="6"/>
      <c r="F99" s="30">
        <v>2.06</v>
      </c>
    </row>
    <row r="100" spans="1:6">
      <c r="A100" s="60">
        <v>1592</v>
      </c>
      <c r="B100" s="38"/>
      <c r="C100" s="30">
        <v>6.25</v>
      </c>
      <c r="D100" s="6"/>
      <c r="E100" s="6"/>
      <c r="F100" s="30">
        <v>2.21</v>
      </c>
    </row>
    <row r="101" spans="1:6">
      <c r="A101" s="60">
        <v>1593</v>
      </c>
      <c r="B101" s="38"/>
      <c r="C101" s="6"/>
      <c r="D101" s="6"/>
      <c r="E101" s="6"/>
      <c r="F101" s="30">
        <v>2.2200000000000002</v>
      </c>
    </row>
    <row r="102" spans="1:6">
      <c r="A102" s="60">
        <v>1594</v>
      </c>
      <c r="B102" s="38"/>
      <c r="C102" s="30">
        <v>6.6</v>
      </c>
      <c r="D102" s="6"/>
      <c r="E102" s="6"/>
      <c r="F102" s="30">
        <v>2.11</v>
      </c>
    </row>
    <row r="103" spans="1:6">
      <c r="A103" s="60">
        <v>1595</v>
      </c>
      <c r="B103" s="38"/>
      <c r="C103" s="30">
        <v>6.25</v>
      </c>
      <c r="D103" s="6"/>
      <c r="E103" s="6"/>
      <c r="F103" s="30">
        <v>2.31</v>
      </c>
    </row>
    <row r="104" spans="1:6">
      <c r="A104" s="60">
        <v>1596</v>
      </c>
      <c r="B104" s="38"/>
      <c r="C104" s="30">
        <v>6.55</v>
      </c>
      <c r="D104" s="6"/>
      <c r="E104" s="6"/>
      <c r="F104" s="30">
        <v>2.33</v>
      </c>
    </row>
    <row r="105" spans="1:6">
      <c r="A105" s="60">
        <v>1597</v>
      </c>
      <c r="B105" s="38"/>
      <c r="C105" s="30">
        <v>6.76</v>
      </c>
      <c r="D105" s="6"/>
      <c r="E105" s="6"/>
      <c r="F105" s="30">
        <v>2.7</v>
      </c>
    </row>
    <row r="106" spans="1:6">
      <c r="A106" s="60">
        <v>1598</v>
      </c>
      <c r="B106" s="38"/>
      <c r="C106" s="30">
        <v>6.77</v>
      </c>
      <c r="D106" s="30">
        <v>4.91</v>
      </c>
      <c r="E106" s="6"/>
      <c r="F106" s="30">
        <v>3.3</v>
      </c>
    </row>
    <row r="107" spans="1:6">
      <c r="A107" s="60">
        <v>1599</v>
      </c>
      <c r="B107" s="38"/>
      <c r="C107" s="6"/>
      <c r="D107" s="30">
        <v>5.72</v>
      </c>
      <c r="E107" s="6"/>
      <c r="F107" s="30">
        <v>2.14</v>
      </c>
    </row>
    <row r="108" spans="1:6">
      <c r="A108" s="60">
        <v>1600</v>
      </c>
      <c r="B108" s="38"/>
      <c r="C108" s="30">
        <v>7.99</v>
      </c>
      <c r="D108" s="30">
        <v>5.66</v>
      </c>
      <c r="E108" s="6"/>
      <c r="F108" s="30">
        <v>4</v>
      </c>
    </row>
    <row r="109" spans="1:6">
      <c r="A109" s="60">
        <v>1601</v>
      </c>
      <c r="B109" s="38"/>
      <c r="C109" s="6"/>
      <c r="D109" s="6"/>
      <c r="E109" s="6"/>
      <c r="F109" s="30">
        <v>1.99</v>
      </c>
    </row>
    <row r="110" spans="1:6">
      <c r="A110" s="60">
        <v>1602</v>
      </c>
      <c r="B110" s="38"/>
      <c r="C110" s="6"/>
      <c r="D110" s="30">
        <v>7.25</v>
      </c>
      <c r="E110" s="6"/>
      <c r="F110" s="30">
        <v>2.15</v>
      </c>
    </row>
    <row r="111" spans="1:6">
      <c r="A111" s="60">
        <v>1603</v>
      </c>
      <c r="B111" s="38"/>
      <c r="C111" s="6"/>
      <c r="D111" s="6"/>
      <c r="E111" s="6"/>
      <c r="F111" s="6"/>
    </row>
    <row r="112" spans="1:6">
      <c r="A112" s="60">
        <v>1604</v>
      </c>
      <c r="B112" s="38"/>
      <c r="C112" s="30">
        <v>5.91</v>
      </c>
      <c r="D112" s="6"/>
      <c r="E112" s="6"/>
      <c r="F112" s="30">
        <v>1.64</v>
      </c>
    </row>
    <row r="113" spans="1:6">
      <c r="A113" s="60">
        <v>1605</v>
      </c>
      <c r="B113" s="38"/>
      <c r="C113" s="30">
        <v>7.88</v>
      </c>
      <c r="D113" s="30">
        <v>5.58</v>
      </c>
      <c r="E113" s="6"/>
      <c r="F113" s="30">
        <v>3.94</v>
      </c>
    </row>
    <row r="114" spans="1:6">
      <c r="A114" s="60">
        <v>1606</v>
      </c>
      <c r="B114" s="38"/>
      <c r="C114" s="6"/>
      <c r="D114" s="6"/>
      <c r="E114" s="6"/>
      <c r="F114" s="30">
        <v>3.82</v>
      </c>
    </row>
    <row r="115" spans="1:6">
      <c r="A115" s="60">
        <v>1607</v>
      </c>
      <c r="B115" s="38"/>
      <c r="C115" s="30">
        <v>5.47</v>
      </c>
      <c r="D115" s="6"/>
      <c r="E115" s="6"/>
      <c r="F115" s="30">
        <v>1.98</v>
      </c>
    </row>
    <row r="116" spans="1:6">
      <c r="A116" s="60">
        <v>1608</v>
      </c>
      <c r="B116" s="38"/>
      <c r="C116" s="6"/>
      <c r="D116" s="6"/>
      <c r="E116" s="6"/>
      <c r="F116" s="30">
        <v>2.2599999999999998</v>
      </c>
    </row>
    <row r="117" spans="1:6">
      <c r="A117" s="60">
        <v>1609</v>
      </c>
      <c r="B117" s="38"/>
      <c r="C117" s="6"/>
      <c r="D117" s="6"/>
      <c r="E117" s="6"/>
      <c r="F117" s="30">
        <v>3.45</v>
      </c>
    </row>
    <row r="118" spans="1:6">
      <c r="A118" s="60">
        <v>1610</v>
      </c>
      <c r="B118" s="38"/>
      <c r="C118" s="6"/>
      <c r="D118" s="6"/>
      <c r="E118" s="6"/>
      <c r="F118" s="6"/>
    </row>
    <row r="119" spans="1:6">
      <c r="A119" s="60">
        <v>1611</v>
      </c>
      <c r="B119" s="38"/>
      <c r="C119" s="6"/>
      <c r="D119" s="6"/>
      <c r="E119" s="6"/>
      <c r="F119" s="6"/>
    </row>
    <row r="120" spans="1:6">
      <c r="A120" s="60">
        <v>1612</v>
      </c>
      <c r="B120" s="38"/>
      <c r="C120" s="6"/>
      <c r="D120" s="6"/>
      <c r="E120" s="6"/>
      <c r="F120" s="6"/>
    </row>
    <row r="121" spans="1:6">
      <c r="A121" s="60">
        <v>1613</v>
      </c>
      <c r="B121" s="38"/>
      <c r="C121" s="30">
        <v>5.8</v>
      </c>
      <c r="D121" s="30">
        <v>5.8</v>
      </c>
      <c r="E121" s="6"/>
      <c r="F121" s="30">
        <v>3.62</v>
      </c>
    </row>
    <row r="122" spans="1:6">
      <c r="A122" s="60">
        <v>1614</v>
      </c>
      <c r="B122" s="38"/>
      <c r="C122" s="6"/>
      <c r="D122" s="30">
        <v>5.82</v>
      </c>
      <c r="E122" s="6"/>
      <c r="F122" s="30">
        <v>3.78</v>
      </c>
    </row>
    <row r="123" spans="1:6">
      <c r="A123" s="60">
        <v>1615</v>
      </c>
      <c r="B123" s="38"/>
      <c r="C123" s="6"/>
      <c r="D123" s="30">
        <v>5.79</v>
      </c>
      <c r="E123" s="6"/>
      <c r="F123" s="30">
        <v>3.62</v>
      </c>
    </row>
    <row r="124" spans="1:6">
      <c r="A124" s="60">
        <v>1616</v>
      </c>
      <c r="B124" s="38"/>
      <c r="C124" s="30">
        <v>7.33</v>
      </c>
      <c r="D124" s="30">
        <v>6.06</v>
      </c>
      <c r="E124" s="6"/>
      <c r="F124" s="30">
        <v>4.51</v>
      </c>
    </row>
    <row r="125" spans="1:6">
      <c r="A125" s="60">
        <v>1617</v>
      </c>
      <c r="B125" s="38"/>
      <c r="C125" s="6"/>
      <c r="D125" s="6"/>
      <c r="E125" s="6"/>
      <c r="F125" s="30">
        <v>4.46</v>
      </c>
    </row>
    <row r="126" spans="1:6">
      <c r="A126" s="60">
        <v>1618</v>
      </c>
      <c r="B126" s="38"/>
      <c r="C126" s="6"/>
      <c r="D126" s="6"/>
      <c r="E126" s="6"/>
      <c r="F126" s="30">
        <v>4.3499999999999996</v>
      </c>
    </row>
    <row r="127" spans="1:6">
      <c r="A127" s="60">
        <v>1619</v>
      </c>
      <c r="B127" s="38"/>
      <c r="C127" s="30">
        <v>5.57</v>
      </c>
      <c r="D127" s="6"/>
      <c r="E127" s="6"/>
      <c r="F127" s="30">
        <v>3.71</v>
      </c>
    </row>
    <row r="128" spans="1:6">
      <c r="A128" s="60">
        <v>1620</v>
      </c>
      <c r="B128" s="38"/>
      <c r="C128" s="30">
        <v>4.1399999999999997</v>
      </c>
      <c r="D128" s="6"/>
      <c r="E128" s="6"/>
      <c r="F128" s="30">
        <v>3.24</v>
      </c>
    </row>
    <row r="129" spans="1:6">
      <c r="A129" s="60">
        <v>1621</v>
      </c>
      <c r="B129" s="38"/>
      <c r="C129" s="30">
        <v>3.73</v>
      </c>
      <c r="D129" s="6"/>
      <c r="E129" s="6"/>
      <c r="F129" s="30">
        <v>2.59</v>
      </c>
    </row>
    <row r="130" spans="1:6">
      <c r="A130" s="60">
        <v>1622</v>
      </c>
      <c r="B130" s="38"/>
      <c r="C130" s="6"/>
      <c r="D130" s="30">
        <v>3.29</v>
      </c>
      <c r="E130" s="6"/>
      <c r="F130" s="30">
        <v>2.5</v>
      </c>
    </row>
    <row r="131" spans="1:6">
      <c r="A131" s="60">
        <v>1623</v>
      </c>
      <c r="B131" s="38"/>
      <c r="C131" s="30">
        <v>4.74</v>
      </c>
      <c r="D131" s="30">
        <v>3.87</v>
      </c>
      <c r="E131" s="6"/>
      <c r="F131" s="30">
        <v>2.92</v>
      </c>
    </row>
    <row r="132" spans="1:6">
      <c r="A132" s="60">
        <v>1624</v>
      </c>
      <c r="B132" s="38"/>
      <c r="C132" s="6"/>
      <c r="D132" s="6"/>
      <c r="E132" s="6"/>
      <c r="F132" s="30">
        <v>3.89</v>
      </c>
    </row>
    <row r="133" spans="1:6">
      <c r="A133" s="60">
        <v>1625</v>
      </c>
      <c r="B133" s="38"/>
      <c r="C133" s="6"/>
      <c r="D133" s="6"/>
      <c r="E133" s="6"/>
      <c r="F133" s="30">
        <v>2.9</v>
      </c>
    </row>
    <row r="134" spans="1:6">
      <c r="A134" s="60">
        <v>1626</v>
      </c>
      <c r="B134" s="38"/>
      <c r="C134" s="30">
        <v>5.91</v>
      </c>
      <c r="D134" s="6"/>
      <c r="E134" s="6"/>
      <c r="F134" s="30">
        <v>3.73</v>
      </c>
    </row>
    <row r="135" spans="1:6">
      <c r="A135" s="60">
        <v>1627</v>
      </c>
      <c r="B135" s="38"/>
      <c r="C135" s="30">
        <v>5.52</v>
      </c>
      <c r="D135" s="6"/>
      <c r="E135" s="6"/>
      <c r="F135" s="30">
        <v>3.96</v>
      </c>
    </row>
    <row r="136" spans="1:6">
      <c r="A136" s="60">
        <v>1628</v>
      </c>
      <c r="B136" s="38"/>
      <c r="C136" s="30">
        <v>5.52</v>
      </c>
      <c r="D136" s="30">
        <v>4.97</v>
      </c>
      <c r="E136" s="6"/>
      <c r="F136" s="30">
        <v>4.1399999999999997</v>
      </c>
    </row>
    <row r="137" spans="1:6">
      <c r="A137" s="60">
        <v>1629</v>
      </c>
      <c r="B137" s="38"/>
      <c r="C137" s="30">
        <v>5.21</v>
      </c>
      <c r="D137" s="30">
        <v>4.67</v>
      </c>
      <c r="E137" s="6"/>
      <c r="F137" s="30">
        <v>4</v>
      </c>
    </row>
    <row r="138" spans="1:6">
      <c r="A138" s="60">
        <v>1630</v>
      </c>
      <c r="B138" s="38"/>
      <c r="C138" s="30">
        <v>5.47</v>
      </c>
      <c r="D138" s="30">
        <v>5.13</v>
      </c>
      <c r="E138" s="6"/>
      <c r="F138" s="30">
        <v>3.64</v>
      </c>
    </row>
    <row r="139" spans="1:6">
      <c r="A139" s="60">
        <v>1631</v>
      </c>
      <c r="B139" s="38"/>
      <c r="C139" s="30">
        <v>6.07</v>
      </c>
      <c r="D139" s="30">
        <v>4.8600000000000003</v>
      </c>
      <c r="E139" s="6"/>
      <c r="F139" s="30">
        <v>3.64</v>
      </c>
    </row>
    <row r="140" spans="1:6">
      <c r="A140" s="60">
        <v>1632</v>
      </c>
      <c r="B140" s="38"/>
      <c r="C140" s="6"/>
      <c r="D140" s="30">
        <v>5.53</v>
      </c>
      <c r="E140" s="6"/>
      <c r="F140" s="6"/>
    </row>
    <row r="141" spans="1:6">
      <c r="A141" s="60">
        <v>1633</v>
      </c>
      <c r="B141" s="38"/>
      <c r="C141" s="30">
        <v>5.94</v>
      </c>
      <c r="D141" s="6"/>
      <c r="E141" s="6"/>
      <c r="F141" s="30">
        <v>3.78</v>
      </c>
    </row>
    <row r="142" spans="1:6">
      <c r="A142" s="60">
        <v>1634</v>
      </c>
      <c r="B142" s="38"/>
      <c r="C142" s="6"/>
      <c r="D142" s="6"/>
      <c r="E142" s="6"/>
      <c r="F142" s="6"/>
    </row>
    <row r="143" spans="1:6">
      <c r="A143" s="60">
        <v>1635</v>
      </c>
      <c r="B143" s="38"/>
      <c r="C143" s="30">
        <v>5.8</v>
      </c>
      <c r="D143" s="6"/>
      <c r="E143" s="6"/>
      <c r="F143" s="30">
        <v>3.78</v>
      </c>
    </row>
    <row r="144" spans="1:6">
      <c r="A144" s="60">
        <v>1636</v>
      </c>
      <c r="B144" s="38"/>
      <c r="C144" s="30">
        <v>6.48</v>
      </c>
      <c r="D144" s="6"/>
      <c r="E144" s="6"/>
      <c r="F144" s="30">
        <v>4.32</v>
      </c>
    </row>
    <row r="145" spans="1:6">
      <c r="A145" s="60">
        <v>1637</v>
      </c>
      <c r="B145" s="38"/>
      <c r="C145" s="30">
        <v>6.48</v>
      </c>
      <c r="D145" s="30">
        <v>5.94</v>
      </c>
      <c r="E145" s="6"/>
      <c r="F145" s="30">
        <v>4.32</v>
      </c>
    </row>
    <row r="146" spans="1:6">
      <c r="A146" s="60">
        <v>1638</v>
      </c>
      <c r="B146" s="38"/>
      <c r="C146" s="6"/>
      <c r="D146" s="30">
        <v>5.94</v>
      </c>
      <c r="E146" s="6"/>
      <c r="F146" s="30">
        <v>4.93</v>
      </c>
    </row>
    <row r="147" spans="1:6">
      <c r="A147" s="60">
        <v>1639</v>
      </c>
      <c r="B147" s="38"/>
      <c r="C147" s="30">
        <v>8.1</v>
      </c>
      <c r="D147" s="6"/>
      <c r="E147" s="6"/>
      <c r="F147" s="30">
        <v>4.32</v>
      </c>
    </row>
    <row r="148" spans="1:6">
      <c r="A148" s="60">
        <v>1640</v>
      </c>
      <c r="B148" s="38"/>
      <c r="C148" s="6"/>
      <c r="D148" s="6"/>
      <c r="E148" s="6"/>
      <c r="F148" s="6"/>
    </row>
    <row r="149" spans="1:6">
      <c r="A149" s="60">
        <v>1641</v>
      </c>
      <c r="B149" s="38"/>
      <c r="C149" s="6"/>
      <c r="D149" s="6"/>
      <c r="E149" s="6"/>
      <c r="F149" s="30">
        <v>4.7699999999999996</v>
      </c>
    </row>
    <row r="150" spans="1:6">
      <c r="A150" s="60">
        <v>1642</v>
      </c>
      <c r="B150" s="38"/>
      <c r="C150" s="6"/>
      <c r="D150" s="30">
        <v>5.4</v>
      </c>
      <c r="E150" s="6"/>
      <c r="F150" s="30">
        <v>5.26</v>
      </c>
    </row>
    <row r="151" spans="1:6">
      <c r="A151" s="60">
        <v>1643</v>
      </c>
      <c r="B151" s="38"/>
      <c r="C151" s="6"/>
      <c r="D151" s="6"/>
      <c r="E151" s="6"/>
      <c r="F151" s="30">
        <v>4.32</v>
      </c>
    </row>
    <row r="152" spans="1:6">
      <c r="A152" s="60">
        <v>1644</v>
      </c>
      <c r="B152" s="38"/>
      <c r="C152" s="6"/>
      <c r="D152" s="6"/>
      <c r="E152" s="6"/>
      <c r="F152" s="6"/>
    </row>
    <row r="153" spans="1:6">
      <c r="A153" s="60">
        <v>1645</v>
      </c>
      <c r="B153" s="38"/>
      <c r="C153" s="6"/>
      <c r="D153" s="6"/>
      <c r="E153" s="6"/>
      <c r="F153" s="6"/>
    </row>
    <row r="154" spans="1:6">
      <c r="A154" s="60">
        <v>1646</v>
      </c>
      <c r="B154" s="38"/>
      <c r="C154" s="6"/>
      <c r="D154" s="30">
        <v>5.4</v>
      </c>
      <c r="E154" s="6"/>
      <c r="F154" s="6"/>
    </row>
    <row r="155" spans="1:6">
      <c r="A155" s="60">
        <v>1647</v>
      </c>
      <c r="B155" s="38"/>
      <c r="C155" s="6"/>
      <c r="D155" s="6"/>
      <c r="E155" s="6"/>
      <c r="F155" s="6"/>
    </row>
    <row r="156" spans="1:6">
      <c r="A156" s="60">
        <v>1648</v>
      </c>
      <c r="B156" s="38"/>
      <c r="C156" s="6"/>
      <c r="D156" s="6"/>
      <c r="E156" s="6"/>
      <c r="F156" s="6"/>
    </row>
    <row r="157" spans="1:6">
      <c r="A157" s="60">
        <v>1649</v>
      </c>
      <c r="B157" s="38"/>
      <c r="C157" s="6"/>
      <c r="D157" s="6"/>
      <c r="E157" s="6"/>
      <c r="F157" s="6"/>
    </row>
    <row r="158" spans="1:6">
      <c r="A158" s="60">
        <v>1650</v>
      </c>
      <c r="B158" s="38"/>
      <c r="C158" s="30">
        <v>6.48</v>
      </c>
      <c r="D158" s="6"/>
      <c r="E158" s="6"/>
      <c r="F158" s="30">
        <v>5.4</v>
      </c>
    </row>
    <row r="159" spans="1:6">
      <c r="A159" s="60">
        <v>1651</v>
      </c>
      <c r="B159" s="38"/>
      <c r="C159" s="30">
        <v>7.96</v>
      </c>
      <c r="D159" s="30">
        <v>6.21</v>
      </c>
      <c r="E159" s="6"/>
      <c r="F159" s="30">
        <v>5.67</v>
      </c>
    </row>
    <row r="160" spans="1:6">
      <c r="A160" s="60">
        <v>1652</v>
      </c>
      <c r="B160" s="38"/>
      <c r="C160" s="30">
        <v>7.9</v>
      </c>
      <c r="D160" s="30">
        <v>6.61</v>
      </c>
      <c r="E160" s="6"/>
      <c r="F160" s="30">
        <v>5.4</v>
      </c>
    </row>
    <row r="161" spans="1:6">
      <c r="A161" s="60">
        <v>1653</v>
      </c>
      <c r="B161" s="38"/>
      <c r="C161" s="30">
        <v>8.1</v>
      </c>
      <c r="D161" s="30">
        <v>7.29</v>
      </c>
      <c r="E161" s="6"/>
      <c r="F161" s="30">
        <v>5.26</v>
      </c>
    </row>
    <row r="162" spans="1:6">
      <c r="A162" s="60">
        <v>1654</v>
      </c>
      <c r="B162" s="38"/>
      <c r="C162" s="30">
        <v>8.1</v>
      </c>
      <c r="D162" s="6"/>
      <c r="E162" s="6"/>
      <c r="F162" s="30">
        <v>4.8600000000000003</v>
      </c>
    </row>
    <row r="163" spans="1:6">
      <c r="A163" s="60">
        <v>1655</v>
      </c>
      <c r="B163" s="38"/>
      <c r="C163" s="30">
        <v>8.1</v>
      </c>
      <c r="D163" s="30">
        <v>7.36</v>
      </c>
      <c r="E163" s="6"/>
      <c r="F163" s="30">
        <v>4.8600000000000003</v>
      </c>
    </row>
    <row r="164" spans="1:6">
      <c r="A164" s="60">
        <v>1656</v>
      </c>
      <c r="B164" s="38"/>
      <c r="C164" s="30">
        <v>7.93</v>
      </c>
      <c r="D164" s="30">
        <v>7.47</v>
      </c>
      <c r="E164" s="6"/>
      <c r="F164" s="30">
        <v>4.95</v>
      </c>
    </row>
    <row r="165" spans="1:6">
      <c r="A165" s="60">
        <v>1657</v>
      </c>
      <c r="B165" s="38"/>
      <c r="C165" s="30">
        <v>8.1</v>
      </c>
      <c r="D165" s="30">
        <v>7.09</v>
      </c>
      <c r="E165" s="6"/>
      <c r="F165" s="30">
        <v>4.8600000000000003</v>
      </c>
    </row>
    <row r="166" spans="1:6">
      <c r="A166" s="60">
        <v>1658</v>
      </c>
      <c r="B166" s="38"/>
      <c r="C166" s="30">
        <v>8.1</v>
      </c>
      <c r="D166" s="30">
        <v>7.56</v>
      </c>
      <c r="E166" s="6"/>
      <c r="F166" s="30">
        <v>4.8600000000000003</v>
      </c>
    </row>
    <row r="167" spans="1:6">
      <c r="A167" s="60">
        <v>1659</v>
      </c>
      <c r="B167" s="38"/>
      <c r="C167" s="30">
        <v>8.23</v>
      </c>
      <c r="D167" s="30">
        <v>7.56</v>
      </c>
      <c r="E167" s="6"/>
      <c r="F167" s="30">
        <v>4.8600000000000003</v>
      </c>
    </row>
    <row r="168" spans="1:6">
      <c r="A168" s="60">
        <v>1660</v>
      </c>
      <c r="B168" s="38"/>
      <c r="C168" s="30">
        <v>8.1</v>
      </c>
      <c r="D168" s="6"/>
      <c r="E168" s="6"/>
      <c r="F168" s="30">
        <v>4.5</v>
      </c>
    </row>
    <row r="169" spans="1:6">
      <c r="A169" s="60">
        <v>1661</v>
      </c>
      <c r="B169" s="38"/>
      <c r="C169" s="30">
        <v>7.56</v>
      </c>
      <c r="D169" s="6"/>
      <c r="E169" s="6"/>
      <c r="F169" s="30">
        <v>4.32</v>
      </c>
    </row>
    <row r="170" spans="1:6">
      <c r="A170" s="60">
        <v>1662</v>
      </c>
      <c r="B170" s="38"/>
      <c r="C170" s="30">
        <v>7.76</v>
      </c>
      <c r="D170" s="6"/>
      <c r="E170" s="6"/>
      <c r="F170" s="30">
        <v>4.45</v>
      </c>
    </row>
    <row r="171" spans="1:6">
      <c r="A171" s="60">
        <v>1663</v>
      </c>
      <c r="B171" s="38"/>
      <c r="C171" s="30">
        <v>7.74</v>
      </c>
      <c r="D171" s="6"/>
      <c r="E171" s="6"/>
      <c r="F171" s="30">
        <v>4.54</v>
      </c>
    </row>
    <row r="172" spans="1:6">
      <c r="A172" s="60">
        <v>1664</v>
      </c>
      <c r="B172" s="38"/>
      <c r="C172" s="30">
        <v>7.66</v>
      </c>
      <c r="D172" s="6"/>
      <c r="E172" s="6"/>
      <c r="F172" s="30">
        <v>4.55</v>
      </c>
    </row>
    <row r="173" spans="1:6">
      <c r="A173" s="60">
        <v>1665</v>
      </c>
      <c r="B173" s="38"/>
      <c r="C173" s="30">
        <v>7.8</v>
      </c>
      <c r="D173" s="30">
        <v>6.76</v>
      </c>
      <c r="E173" s="6"/>
      <c r="F173" s="30">
        <v>4.42</v>
      </c>
    </row>
    <row r="174" spans="1:6">
      <c r="A174" s="60">
        <v>1666</v>
      </c>
      <c r="B174" s="38"/>
      <c r="C174" s="30">
        <v>7.49</v>
      </c>
      <c r="D174" s="30">
        <v>6.68</v>
      </c>
      <c r="E174" s="6"/>
      <c r="F174" s="30">
        <v>4.37</v>
      </c>
    </row>
    <row r="175" spans="1:6">
      <c r="A175" s="60">
        <v>1667</v>
      </c>
      <c r="B175" s="38"/>
      <c r="C175" s="30">
        <v>7.43</v>
      </c>
      <c r="D175" s="30">
        <v>6.48</v>
      </c>
      <c r="E175" s="6"/>
      <c r="F175" s="30">
        <v>4.2300000000000004</v>
      </c>
    </row>
    <row r="176" spans="1:6">
      <c r="A176" s="60">
        <v>1668</v>
      </c>
      <c r="B176" s="38"/>
      <c r="C176" s="30">
        <v>7.59</v>
      </c>
      <c r="D176" s="30">
        <v>6.4</v>
      </c>
      <c r="E176" s="6"/>
      <c r="F176" s="30">
        <v>4.2699999999999996</v>
      </c>
    </row>
    <row r="177" spans="1:6">
      <c r="A177" s="60">
        <v>1669</v>
      </c>
      <c r="B177" s="38"/>
      <c r="C177" s="30">
        <v>7.19</v>
      </c>
      <c r="D177" s="30">
        <v>6.47</v>
      </c>
      <c r="E177" s="6"/>
      <c r="F177" s="30">
        <v>4.3600000000000003</v>
      </c>
    </row>
    <row r="178" spans="1:6">
      <c r="A178" s="60">
        <v>1670</v>
      </c>
      <c r="B178" s="38"/>
      <c r="C178" s="30">
        <v>7.38</v>
      </c>
      <c r="D178" s="6"/>
      <c r="E178" s="6"/>
      <c r="F178" s="30">
        <v>4.43</v>
      </c>
    </row>
    <row r="179" spans="1:6">
      <c r="A179" s="60">
        <v>1671</v>
      </c>
      <c r="B179" s="38"/>
      <c r="C179" s="30">
        <v>7.73</v>
      </c>
      <c r="D179" s="30">
        <v>6.32</v>
      </c>
      <c r="E179" s="6"/>
      <c r="F179" s="30">
        <v>4.1900000000000004</v>
      </c>
    </row>
    <row r="180" spans="1:6">
      <c r="A180" s="60">
        <v>1672</v>
      </c>
      <c r="B180" s="38"/>
      <c r="C180" s="30">
        <v>7.62</v>
      </c>
      <c r="D180" s="30">
        <v>6.53</v>
      </c>
      <c r="E180" s="6"/>
      <c r="F180" s="30">
        <v>4.05</v>
      </c>
    </row>
    <row r="181" spans="1:6">
      <c r="A181" s="60">
        <v>1673</v>
      </c>
      <c r="B181" s="38"/>
      <c r="C181" s="30">
        <v>7.56</v>
      </c>
      <c r="D181" s="30">
        <v>6.48</v>
      </c>
      <c r="E181" s="6"/>
      <c r="F181" s="30">
        <v>4.0199999999999996</v>
      </c>
    </row>
    <row r="182" spans="1:6">
      <c r="A182" s="60">
        <v>1674</v>
      </c>
      <c r="B182" s="38"/>
      <c r="C182" s="30">
        <v>7.47</v>
      </c>
      <c r="D182" s="30">
        <v>6.17</v>
      </c>
      <c r="E182" s="6"/>
      <c r="F182" s="30">
        <v>3.94</v>
      </c>
    </row>
    <row r="183" spans="1:6">
      <c r="A183" s="60">
        <v>1675</v>
      </c>
      <c r="B183" s="38"/>
      <c r="C183" s="30">
        <v>7.38</v>
      </c>
      <c r="D183" s="30">
        <v>6.43</v>
      </c>
      <c r="E183" s="6"/>
      <c r="F183" s="30">
        <v>3.87</v>
      </c>
    </row>
    <row r="184" spans="1:6">
      <c r="A184" s="60">
        <v>1676</v>
      </c>
      <c r="B184" s="38"/>
      <c r="C184" s="30">
        <v>8.5399999999999991</v>
      </c>
      <c r="D184" s="30">
        <v>7.07</v>
      </c>
      <c r="E184" s="6"/>
      <c r="F184" s="30">
        <v>4.4000000000000004</v>
      </c>
    </row>
    <row r="185" spans="1:6">
      <c r="A185" s="60">
        <v>1677</v>
      </c>
      <c r="B185" s="38"/>
      <c r="C185" s="30">
        <v>8.2799999999999994</v>
      </c>
      <c r="D185" s="30">
        <v>6.94</v>
      </c>
      <c r="E185" s="6"/>
      <c r="F185" s="30">
        <v>4.2699999999999996</v>
      </c>
    </row>
    <row r="186" spans="1:6">
      <c r="A186" s="60">
        <v>1678</v>
      </c>
      <c r="B186" s="38"/>
      <c r="C186" s="30">
        <v>8.5399999999999991</v>
      </c>
      <c r="D186" s="30">
        <v>7.3</v>
      </c>
      <c r="E186" s="6"/>
      <c r="F186" s="30">
        <v>4.4000000000000004</v>
      </c>
    </row>
    <row r="187" spans="1:6">
      <c r="A187" s="60">
        <v>1679</v>
      </c>
      <c r="B187" s="38"/>
      <c r="C187" s="30">
        <v>8.41</v>
      </c>
      <c r="D187" s="30">
        <v>6.94</v>
      </c>
      <c r="E187" s="6"/>
      <c r="F187" s="30">
        <v>4.4000000000000004</v>
      </c>
    </row>
    <row r="188" spans="1:6">
      <c r="A188" s="60">
        <v>1680</v>
      </c>
      <c r="B188" s="38"/>
      <c r="C188" s="30">
        <v>8.41</v>
      </c>
      <c r="D188" s="30">
        <v>6.94</v>
      </c>
      <c r="E188" s="6"/>
      <c r="F188" s="30">
        <v>4.4000000000000004</v>
      </c>
    </row>
    <row r="189" spans="1:6">
      <c r="A189" s="60">
        <v>1681</v>
      </c>
      <c r="B189" s="38"/>
      <c r="C189" s="30">
        <v>8.41</v>
      </c>
      <c r="D189" s="30">
        <v>7.34</v>
      </c>
      <c r="E189" s="6"/>
      <c r="F189" s="30">
        <v>4.4000000000000004</v>
      </c>
    </row>
    <row r="190" spans="1:6">
      <c r="A190" s="60">
        <v>1682</v>
      </c>
      <c r="B190" s="38"/>
      <c r="C190" s="30">
        <v>8.48</v>
      </c>
      <c r="D190" s="30">
        <v>7.21</v>
      </c>
      <c r="E190" s="6"/>
      <c r="F190" s="30">
        <v>4.47</v>
      </c>
    </row>
    <row r="191" spans="1:6">
      <c r="A191" s="60">
        <v>1683</v>
      </c>
      <c r="B191" s="38"/>
      <c r="C191" s="30">
        <v>8.41</v>
      </c>
      <c r="D191" s="30">
        <v>7.14</v>
      </c>
      <c r="E191" s="6"/>
      <c r="F191" s="30">
        <v>4.4000000000000004</v>
      </c>
    </row>
    <row r="192" spans="1:6">
      <c r="A192" s="60">
        <v>1684</v>
      </c>
      <c r="B192" s="38"/>
      <c r="C192" s="30">
        <v>8.5399999999999991</v>
      </c>
      <c r="D192" s="30">
        <v>7.21</v>
      </c>
      <c r="E192" s="6"/>
      <c r="F192" s="30">
        <v>4.54</v>
      </c>
    </row>
    <row r="193" spans="1:6">
      <c r="A193" s="60">
        <v>1685</v>
      </c>
      <c r="B193" s="38"/>
      <c r="C193" s="30">
        <v>7.46</v>
      </c>
      <c r="D193" s="30">
        <v>6.06</v>
      </c>
      <c r="E193" s="6"/>
      <c r="F193" s="30">
        <v>3.84</v>
      </c>
    </row>
    <row r="194" spans="1:6">
      <c r="A194" s="60">
        <v>1686</v>
      </c>
      <c r="B194" s="38"/>
      <c r="C194" s="30">
        <v>7.46</v>
      </c>
      <c r="D194" s="30">
        <v>6.06</v>
      </c>
      <c r="E194" s="6"/>
      <c r="F194" s="30">
        <v>3.88</v>
      </c>
    </row>
    <row r="195" spans="1:6">
      <c r="A195" s="60">
        <v>1687</v>
      </c>
      <c r="B195" s="38"/>
      <c r="C195" s="30">
        <v>7.34</v>
      </c>
      <c r="D195" s="30">
        <v>6.06</v>
      </c>
      <c r="E195" s="6"/>
      <c r="F195" s="30">
        <v>3.73</v>
      </c>
    </row>
    <row r="196" spans="1:6">
      <c r="A196" s="60">
        <v>1688</v>
      </c>
      <c r="B196" s="38"/>
      <c r="C196" s="30">
        <v>7.34</v>
      </c>
      <c r="D196" s="30">
        <v>6.12</v>
      </c>
      <c r="E196" s="6"/>
      <c r="F196" s="30">
        <v>3.84</v>
      </c>
    </row>
    <row r="197" spans="1:6">
      <c r="A197" s="60">
        <v>1689</v>
      </c>
      <c r="B197" s="38"/>
      <c r="C197" s="30">
        <v>7.46</v>
      </c>
      <c r="D197" s="30">
        <v>6.06</v>
      </c>
      <c r="E197" s="6"/>
      <c r="F197" s="30">
        <v>3.84</v>
      </c>
    </row>
    <row r="198" spans="1:6">
      <c r="A198" s="60">
        <v>1690</v>
      </c>
      <c r="B198" s="38"/>
      <c r="C198" s="30">
        <v>7.34</v>
      </c>
      <c r="D198" s="30">
        <v>6.29</v>
      </c>
      <c r="E198" s="6"/>
      <c r="F198" s="30">
        <v>3.79</v>
      </c>
    </row>
    <row r="199" spans="1:6">
      <c r="A199" s="60">
        <v>1691</v>
      </c>
      <c r="B199" s="38"/>
      <c r="C199" s="30">
        <v>7.22</v>
      </c>
      <c r="D199" s="30">
        <v>6</v>
      </c>
      <c r="E199" s="6"/>
      <c r="F199" s="30">
        <v>3.67</v>
      </c>
    </row>
    <row r="200" spans="1:6">
      <c r="A200" s="60">
        <v>1692</v>
      </c>
      <c r="B200" s="38"/>
      <c r="C200" s="30">
        <v>7.34</v>
      </c>
      <c r="D200" s="30">
        <v>6.06</v>
      </c>
      <c r="E200" s="6"/>
      <c r="F200" s="30">
        <v>3.79</v>
      </c>
    </row>
    <row r="201" spans="1:6">
      <c r="A201" s="60">
        <v>1693</v>
      </c>
      <c r="B201" s="38"/>
      <c r="C201" s="30">
        <v>7.34</v>
      </c>
      <c r="D201" s="30">
        <v>6.06</v>
      </c>
      <c r="E201" s="6"/>
      <c r="F201" s="30">
        <v>3.96</v>
      </c>
    </row>
    <row r="202" spans="1:6">
      <c r="A202" s="60">
        <v>1694</v>
      </c>
      <c r="B202" s="38"/>
      <c r="C202" s="30">
        <v>7.22</v>
      </c>
      <c r="D202" s="30">
        <v>6.06</v>
      </c>
      <c r="E202" s="6"/>
      <c r="F202" s="30">
        <v>3.67</v>
      </c>
    </row>
    <row r="203" spans="1:6">
      <c r="A203" s="60">
        <v>1695</v>
      </c>
      <c r="B203" s="38"/>
      <c r="C203" s="30">
        <v>7.22</v>
      </c>
      <c r="D203" s="30">
        <v>6.06</v>
      </c>
      <c r="E203" s="6"/>
      <c r="F203" s="30">
        <v>3.73</v>
      </c>
    </row>
    <row r="204" spans="1:6">
      <c r="A204" s="60">
        <v>1696</v>
      </c>
      <c r="B204" s="38"/>
      <c r="C204" s="30">
        <v>7.3</v>
      </c>
      <c r="D204" s="30">
        <v>6.06</v>
      </c>
      <c r="E204" s="6"/>
      <c r="F204" s="30">
        <v>3.73</v>
      </c>
    </row>
    <row r="205" spans="1:6">
      <c r="A205" s="60">
        <v>1697</v>
      </c>
      <c r="B205" s="38"/>
      <c r="C205" s="30">
        <v>7.69</v>
      </c>
      <c r="D205" s="30">
        <v>6.37</v>
      </c>
      <c r="E205" s="6"/>
      <c r="F205" s="30">
        <v>3.84</v>
      </c>
    </row>
    <row r="206" spans="1:6">
      <c r="A206" s="60">
        <v>1698</v>
      </c>
      <c r="B206" s="38"/>
      <c r="C206" s="30">
        <v>7.34</v>
      </c>
      <c r="D206" s="30">
        <v>6.41</v>
      </c>
      <c r="E206" s="6"/>
      <c r="F206" s="30">
        <v>3.88</v>
      </c>
    </row>
    <row r="207" spans="1:6">
      <c r="A207" s="60">
        <v>1699</v>
      </c>
      <c r="B207" s="38"/>
      <c r="C207" s="30">
        <v>7.34</v>
      </c>
      <c r="D207" s="30">
        <v>6.06</v>
      </c>
      <c r="E207" s="6"/>
      <c r="F207" s="30">
        <v>3.73</v>
      </c>
    </row>
    <row r="208" spans="1:6">
      <c r="A208" s="60">
        <v>1700</v>
      </c>
      <c r="B208" s="38"/>
      <c r="C208" s="30">
        <v>7.34</v>
      </c>
      <c r="D208" s="30">
        <v>6.29</v>
      </c>
      <c r="E208" s="6"/>
      <c r="F208" s="30">
        <v>3.73</v>
      </c>
    </row>
    <row r="209" spans="1:6">
      <c r="A209" s="60">
        <v>1701</v>
      </c>
      <c r="B209" s="38"/>
      <c r="C209" s="30">
        <v>7.2130000000000001</v>
      </c>
      <c r="D209" s="30">
        <v>6.1829999999999998</v>
      </c>
      <c r="E209" s="30">
        <v>3.8359999999999999</v>
      </c>
      <c r="F209" s="30">
        <v>4.351</v>
      </c>
    </row>
    <row r="210" spans="1:6">
      <c r="A210" s="60">
        <v>1702</v>
      </c>
      <c r="B210" s="38"/>
      <c r="C210" s="30">
        <v>7.1820000000000004</v>
      </c>
      <c r="D210" s="30">
        <v>6.1559999999999997</v>
      </c>
      <c r="E210" s="30">
        <v>3.762</v>
      </c>
      <c r="F210" s="30">
        <v>4.5599999999999996</v>
      </c>
    </row>
    <row r="211" spans="1:6">
      <c r="A211" s="60">
        <v>1703</v>
      </c>
      <c r="B211" s="38"/>
      <c r="C211" s="30">
        <v>7.0060000000000002</v>
      </c>
      <c r="D211" s="30">
        <v>6.1020000000000003</v>
      </c>
      <c r="E211" s="30">
        <v>3.6720000000000002</v>
      </c>
      <c r="F211" s="30">
        <v>4.0679999999999996</v>
      </c>
    </row>
    <row r="212" spans="1:6">
      <c r="A212" s="60">
        <v>1704</v>
      </c>
      <c r="B212" s="38"/>
      <c r="C212" s="30">
        <v>6.9749999999999996</v>
      </c>
      <c r="D212" s="30">
        <v>5.85</v>
      </c>
      <c r="E212" s="30">
        <v>3.7690000000000001</v>
      </c>
      <c r="F212" s="6"/>
    </row>
    <row r="213" spans="1:6">
      <c r="A213" s="60">
        <v>1705</v>
      </c>
      <c r="B213" s="38"/>
      <c r="C213" s="30">
        <v>7.0869999999999997</v>
      </c>
      <c r="D213" s="30">
        <v>6.0750000000000002</v>
      </c>
      <c r="E213" s="30">
        <v>3.6560000000000001</v>
      </c>
      <c r="F213" s="6"/>
    </row>
    <row r="214" spans="1:6">
      <c r="A214" s="60">
        <v>1706</v>
      </c>
      <c r="B214" s="38"/>
      <c r="C214" s="30">
        <v>6.9930000000000003</v>
      </c>
      <c r="D214" s="30">
        <v>5.9939999999999998</v>
      </c>
      <c r="E214" s="30">
        <v>3.6070000000000002</v>
      </c>
      <c r="F214" s="30">
        <v>3.8849999999999998</v>
      </c>
    </row>
    <row r="215" spans="1:6">
      <c r="A215" s="60">
        <v>1707</v>
      </c>
      <c r="B215" s="38"/>
      <c r="C215" s="30">
        <v>6.6790000000000003</v>
      </c>
      <c r="D215" s="30">
        <v>5.9130000000000003</v>
      </c>
      <c r="E215" s="30">
        <v>3.5590000000000002</v>
      </c>
      <c r="F215" s="30">
        <v>3.778</v>
      </c>
    </row>
    <row r="216" spans="1:6">
      <c r="A216" s="60">
        <v>1708</v>
      </c>
      <c r="B216" s="38"/>
      <c r="C216" s="30">
        <v>6.7889999999999997</v>
      </c>
      <c r="D216" s="30">
        <v>5.694</v>
      </c>
      <c r="E216" s="30">
        <v>3.504</v>
      </c>
      <c r="F216" s="30">
        <v>3.9420000000000002</v>
      </c>
    </row>
    <row r="217" spans="1:6">
      <c r="A217" s="60">
        <v>1709</v>
      </c>
      <c r="B217" s="38"/>
      <c r="C217" s="30">
        <v>6.9649999999999999</v>
      </c>
      <c r="D217" s="6"/>
      <c r="E217" s="30">
        <v>3.6</v>
      </c>
      <c r="F217" s="30">
        <v>4.2750000000000004</v>
      </c>
    </row>
    <row r="218" spans="1:6">
      <c r="A218" s="60">
        <v>1710</v>
      </c>
      <c r="B218" s="38"/>
      <c r="C218" s="30">
        <v>6.8319999999999999</v>
      </c>
      <c r="D218" s="30">
        <v>5.8239999999999998</v>
      </c>
      <c r="E218" s="30">
        <v>3.7519999999999998</v>
      </c>
      <c r="F218" s="30">
        <v>4.2560000000000002</v>
      </c>
    </row>
    <row r="219" spans="1:6">
      <c r="A219" s="60">
        <v>1711</v>
      </c>
      <c r="B219" s="38"/>
      <c r="C219" s="30">
        <v>6.9930000000000003</v>
      </c>
      <c r="D219" s="30">
        <v>5.9939999999999998</v>
      </c>
      <c r="E219" s="30">
        <v>3.718</v>
      </c>
      <c r="F219" s="6"/>
    </row>
    <row r="220" spans="1:6">
      <c r="A220" s="60">
        <v>1712</v>
      </c>
      <c r="B220" s="38"/>
      <c r="C220" s="30">
        <v>6.71</v>
      </c>
      <c r="D220" s="30">
        <v>5.72</v>
      </c>
      <c r="E220" s="30">
        <v>3.63</v>
      </c>
      <c r="F220" s="6"/>
    </row>
    <row r="221" spans="1:6">
      <c r="A221" s="60">
        <v>1713</v>
      </c>
      <c r="B221" s="38"/>
      <c r="C221" s="30">
        <v>6.7889999999999997</v>
      </c>
      <c r="D221" s="30">
        <v>5.694</v>
      </c>
      <c r="E221" s="30">
        <v>3.778</v>
      </c>
      <c r="F221" s="6"/>
    </row>
    <row r="222" spans="1:6">
      <c r="A222" s="60">
        <v>1714</v>
      </c>
      <c r="B222" s="38"/>
      <c r="C222" s="30">
        <v>7.1680000000000001</v>
      </c>
      <c r="D222" s="30">
        <v>5.8239999999999998</v>
      </c>
      <c r="E222" s="30">
        <v>4.1440000000000001</v>
      </c>
      <c r="F222" s="6"/>
    </row>
    <row r="223" spans="1:6">
      <c r="A223" s="60">
        <v>1715</v>
      </c>
      <c r="B223" s="38"/>
      <c r="C223" s="30">
        <v>6.9930000000000003</v>
      </c>
      <c r="D223" s="30">
        <v>5.7720000000000002</v>
      </c>
      <c r="E223" s="30">
        <v>3.6070000000000002</v>
      </c>
      <c r="F223" s="30">
        <v>3.996</v>
      </c>
    </row>
    <row r="224" spans="1:6">
      <c r="A224" s="60">
        <v>1716</v>
      </c>
      <c r="B224" s="38"/>
      <c r="C224" s="30">
        <v>7.2270000000000003</v>
      </c>
      <c r="D224" s="30">
        <v>5.694</v>
      </c>
      <c r="E224" s="30">
        <v>3.7229999999999999</v>
      </c>
      <c r="F224" s="6"/>
    </row>
    <row r="225" spans="1:6">
      <c r="A225" s="60">
        <v>1717</v>
      </c>
      <c r="B225" s="38"/>
      <c r="C225" s="30">
        <v>7.0519999999999996</v>
      </c>
      <c r="D225" s="30">
        <v>5.6420000000000003</v>
      </c>
      <c r="E225" s="6"/>
      <c r="F225" s="6"/>
    </row>
    <row r="226" spans="1:6">
      <c r="A226" s="60">
        <v>1718</v>
      </c>
      <c r="B226" s="38"/>
      <c r="C226" s="30">
        <v>6.7409999999999997</v>
      </c>
      <c r="D226" s="30">
        <v>5.5640000000000001</v>
      </c>
      <c r="E226" s="30">
        <v>3.5310000000000001</v>
      </c>
      <c r="F226" s="6"/>
    </row>
    <row r="227" spans="1:6">
      <c r="A227" s="60">
        <v>1719</v>
      </c>
      <c r="B227" s="38"/>
      <c r="C227" s="6"/>
      <c r="D227" s="30">
        <v>5.992</v>
      </c>
      <c r="E227" s="30">
        <v>3.5310000000000001</v>
      </c>
      <c r="F227" s="6"/>
    </row>
    <row r="228" spans="1:6">
      <c r="A228" s="60">
        <v>1720</v>
      </c>
      <c r="B228" s="38"/>
      <c r="C228" s="30">
        <v>6.7409999999999997</v>
      </c>
      <c r="D228" s="30">
        <v>5.8849999999999998</v>
      </c>
      <c r="E228" s="30">
        <v>3.4769999999999999</v>
      </c>
      <c r="F228" s="30">
        <v>3.5310000000000001</v>
      </c>
    </row>
    <row r="229" spans="1:6">
      <c r="A229" s="60">
        <v>1721</v>
      </c>
      <c r="B229" s="38"/>
      <c r="C229" s="30">
        <v>6.7089999999999996</v>
      </c>
      <c r="D229" s="30">
        <v>5.5910000000000002</v>
      </c>
      <c r="E229" s="30">
        <v>3.5139999999999998</v>
      </c>
      <c r="F229" s="6"/>
    </row>
    <row r="230" spans="1:6">
      <c r="A230" s="60">
        <v>1722</v>
      </c>
      <c r="B230" s="38"/>
      <c r="C230" s="30">
        <v>6.7089999999999996</v>
      </c>
      <c r="D230" s="30">
        <v>5.5910000000000002</v>
      </c>
      <c r="E230" s="30">
        <v>3.4609999999999999</v>
      </c>
      <c r="F230" s="30">
        <v>3.4609999999999999</v>
      </c>
    </row>
    <row r="231" spans="1:6">
      <c r="A231" s="60">
        <v>1723</v>
      </c>
      <c r="B231" s="38"/>
      <c r="C231" s="30">
        <v>6.7409999999999997</v>
      </c>
      <c r="D231" s="30">
        <v>5.6710000000000003</v>
      </c>
      <c r="E231" s="30">
        <v>3.5310000000000001</v>
      </c>
      <c r="F231" s="30">
        <v>3.8519999999999999</v>
      </c>
    </row>
    <row r="232" spans="1:6">
      <c r="A232" s="60">
        <v>1724</v>
      </c>
      <c r="B232" s="38"/>
      <c r="C232" s="30">
        <v>6.6459999999999999</v>
      </c>
      <c r="D232" s="30">
        <v>5.5910000000000002</v>
      </c>
      <c r="E232" s="30">
        <v>3.5870000000000002</v>
      </c>
      <c r="F232" s="6"/>
    </row>
    <row r="233" spans="1:6">
      <c r="A233" s="60">
        <v>1725</v>
      </c>
      <c r="B233" s="38"/>
      <c r="C233" s="30">
        <v>6.8159999999999998</v>
      </c>
      <c r="D233" s="30">
        <v>5.5380000000000003</v>
      </c>
      <c r="E233" s="30">
        <v>3.8340000000000001</v>
      </c>
      <c r="F233" s="30">
        <v>3.327</v>
      </c>
    </row>
    <row r="234" spans="1:6">
      <c r="A234" s="60">
        <v>1726</v>
      </c>
      <c r="B234" s="38"/>
      <c r="C234" s="30">
        <v>6.6779999999999999</v>
      </c>
      <c r="D234" s="30">
        <v>5.5119999999999996</v>
      </c>
      <c r="E234" s="30">
        <v>3.4980000000000002</v>
      </c>
      <c r="F234" s="30">
        <v>3.4980000000000002</v>
      </c>
    </row>
    <row r="235" spans="1:6">
      <c r="A235" s="60">
        <v>1727</v>
      </c>
      <c r="B235" s="38"/>
      <c r="C235" s="30">
        <v>6.6779999999999999</v>
      </c>
      <c r="D235" s="6"/>
      <c r="E235" s="30">
        <v>3.657</v>
      </c>
      <c r="F235" s="6"/>
    </row>
    <row r="236" spans="1:6">
      <c r="A236" s="60">
        <v>1728</v>
      </c>
      <c r="B236" s="38"/>
      <c r="C236" s="30">
        <v>6.6459999999999999</v>
      </c>
      <c r="D236" s="6"/>
      <c r="E236" s="30">
        <v>3.4809999999999999</v>
      </c>
      <c r="F236" s="30">
        <v>3.4809999999999999</v>
      </c>
    </row>
    <row r="237" spans="1:6">
      <c r="A237" s="60">
        <v>1729</v>
      </c>
      <c r="B237" s="38"/>
      <c r="C237" s="30">
        <v>6.5720000000000001</v>
      </c>
      <c r="D237" s="30">
        <v>5.4059999999999997</v>
      </c>
      <c r="E237" s="30">
        <v>3.5510000000000002</v>
      </c>
      <c r="F237" s="30">
        <v>3.8159999999999998</v>
      </c>
    </row>
    <row r="238" spans="1:6">
      <c r="A238" s="60">
        <v>1730</v>
      </c>
      <c r="B238" s="38"/>
      <c r="C238" s="30">
        <v>6.6150000000000002</v>
      </c>
      <c r="D238" s="30">
        <v>5.46</v>
      </c>
      <c r="E238" s="30">
        <v>3.36</v>
      </c>
      <c r="F238" s="30">
        <v>3.78</v>
      </c>
    </row>
    <row r="239" spans="1:6">
      <c r="A239" s="60">
        <v>1731</v>
      </c>
      <c r="B239" s="38"/>
      <c r="C239" s="30">
        <v>6.52</v>
      </c>
      <c r="D239" s="30">
        <v>5.3819999999999997</v>
      </c>
      <c r="E239" s="30">
        <v>3.5190000000000001</v>
      </c>
      <c r="F239" s="30">
        <v>3.415</v>
      </c>
    </row>
    <row r="240" spans="1:6">
      <c r="A240" s="60">
        <v>1732</v>
      </c>
      <c r="B240" s="38"/>
      <c r="C240" s="30">
        <v>6.5830000000000002</v>
      </c>
      <c r="D240" s="30">
        <v>5.6429999999999998</v>
      </c>
      <c r="E240" s="30">
        <v>3.657</v>
      </c>
      <c r="F240" s="30">
        <v>3.8140000000000001</v>
      </c>
    </row>
    <row r="241" spans="1:6">
      <c r="A241" s="60">
        <v>1733</v>
      </c>
      <c r="B241" s="38"/>
      <c r="C241" s="30">
        <v>6.6150000000000002</v>
      </c>
      <c r="D241" s="30">
        <v>5.88</v>
      </c>
      <c r="E241" s="30">
        <v>3.4649999999999999</v>
      </c>
      <c r="F241" s="30">
        <v>3.8319999999999999</v>
      </c>
    </row>
    <row r="242" spans="1:6">
      <c r="A242" s="60">
        <v>1734</v>
      </c>
      <c r="B242" s="38"/>
      <c r="C242" s="30">
        <v>6.6779999999999999</v>
      </c>
      <c r="D242" s="30">
        <v>5.9359999999999999</v>
      </c>
      <c r="E242" s="30">
        <v>3.4980000000000002</v>
      </c>
      <c r="F242" s="30">
        <v>3.8690000000000002</v>
      </c>
    </row>
    <row r="243" spans="1:6">
      <c r="A243" s="60">
        <v>1735</v>
      </c>
      <c r="B243" s="38"/>
      <c r="C243" s="30">
        <v>6.6449999999999996</v>
      </c>
      <c r="D243" s="30">
        <v>5.6970000000000001</v>
      </c>
      <c r="E243" s="30">
        <v>3.4809999999999999</v>
      </c>
      <c r="F243" s="30">
        <v>3.903</v>
      </c>
    </row>
    <row r="244" spans="1:6">
      <c r="A244" s="60">
        <v>1736</v>
      </c>
      <c r="B244" s="38"/>
      <c r="C244" s="30">
        <v>6.5519999999999996</v>
      </c>
      <c r="D244" s="30">
        <v>5.6159999999999997</v>
      </c>
      <c r="E244" s="30">
        <v>3.4319999999999999</v>
      </c>
      <c r="F244" s="30">
        <v>3.9</v>
      </c>
    </row>
    <row r="245" spans="1:6">
      <c r="A245" s="60">
        <v>1737</v>
      </c>
      <c r="B245" s="38"/>
      <c r="C245" s="30">
        <v>6.3550000000000004</v>
      </c>
      <c r="D245" s="30">
        <v>5.5350000000000001</v>
      </c>
      <c r="E245" s="30">
        <v>3.331</v>
      </c>
      <c r="F245" s="30">
        <v>3.5870000000000002</v>
      </c>
    </row>
    <row r="246" spans="1:6">
      <c r="A246" s="60">
        <v>1738</v>
      </c>
      <c r="B246" s="38"/>
      <c r="C246" s="30">
        <v>6.4169999999999998</v>
      </c>
      <c r="D246" s="30">
        <v>5.5890000000000004</v>
      </c>
      <c r="E246" s="30">
        <v>3.415</v>
      </c>
      <c r="F246" s="30">
        <v>3.5710000000000002</v>
      </c>
    </row>
    <row r="247" spans="1:6">
      <c r="A247" s="60">
        <v>1739</v>
      </c>
      <c r="B247" s="38"/>
      <c r="C247" s="30">
        <v>6.6150000000000002</v>
      </c>
      <c r="D247" s="30">
        <v>5.67</v>
      </c>
      <c r="E247" s="30">
        <v>3.4649999999999999</v>
      </c>
      <c r="F247" s="30">
        <v>3.78</v>
      </c>
    </row>
    <row r="248" spans="1:6">
      <c r="A248" s="60">
        <v>1740</v>
      </c>
      <c r="B248" s="38"/>
      <c r="C248" s="30">
        <v>6.6459999999999999</v>
      </c>
      <c r="D248" s="30">
        <v>5.6970000000000001</v>
      </c>
      <c r="E248" s="30">
        <v>3.4289999999999998</v>
      </c>
      <c r="F248" s="6"/>
    </row>
    <row r="249" spans="1:6">
      <c r="A249" s="60">
        <v>1741</v>
      </c>
      <c r="B249" s="38"/>
      <c r="C249" s="30">
        <v>6.4569999999999999</v>
      </c>
      <c r="D249" s="30">
        <v>5.5350000000000001</v>
      </c>
      <c r="E249" s="30">
        <v>3.3820000000000001</v>
      </c>
      <c r="F249" s="30">
        <v>3.69</v>
      </c>
    </row>
    <row r="250" spans="1:6">
      <c r="A250" s="60">
        <v>1742</v>
      </c>
      <c r="B250" s="38"/>
      <c r="C250" s="30">
        <v>6.2930000000000001</v>
      </c>
      <c r="D250" s="30">
        <v>5.4809999999999999</v>
      </c>
      <c r="E250" s="30">
        <v>3.3490000000000002</v>
      </c>
      <c r="F250" s="30">
        <v>3.5019999999999998</v>
      </c>
    </row>
    <row r="251" spans="1:6">
      <c r="A251" s="60">
        <v>1743</v>
      </c>
      <c r="B251" s="38"/>
      <c r="C251" s="30">
        <v>6.5090000000000003</v>
      </c>
      <c r="D251" s="30">
        <v>5.5350000000000001</v>
      </c>
      <c r="E251" s="30">
        <v>3.4849999999999999</v>
      </c>
      <c r="F251" s="6"/>
    </row>
    <row r="252" spans="1:6">
      <c r="A252" s="60">
        <v>1744</v>
      </c>
      <c r="B252" s="38"/>
      <c r="C252" s="30">
        <v>6.4889999999999999</v>
      </c>
      <c r="D252" s="30">
        <v>5.5620000000000003</v>
      </c>
      <c r="E252" s="30">
        <v>3.399</v>
      </c>
      <c r="F252" s="30">
        <v>3.399</v>
      </c>
    </row>
    <row r="253" spans="1:6">
      <c r="A253" s="60">
        <v>1745</v>
      </c>
      <c r="B253" s="38"/>
      <c r="C253" s="30">
        <v>6.3940000000000001</v>
      </c>
      <c r="D253" s="30">
        <v>5.4809999999999999</v>
      </c>
      <c r="E253" s="30">
        <v>3.3490000000000002</v>
      </c>
      <c r="F253" s="30">
        <v>3.6539999999999999</v>
      </c>
    </row>
    <row r="254" spans="1:6">
      <c r="A254" s="60">
        <v>1746</v>
      </c>
      <c r="B254" s="38"/>
      <c r="C254" s="30">
        <v>6.3</v>
      </c>
      <c r="D254" s="30">
        <v>5.4</v>
      </c>
      <c r="E254" s="30">
        <v>3.25</v>
      </c>
      <c r="F254" s="6"/>
    </row>
    <row r="255" spans="1:6">
      <c r="A255" s="60">
        <v>1747</v>
      </c>
      <c r="B255" s="38"/>
      <c r="C255" s="30">
        <v>6.3630000000000004</v>
      </c>
      <c r="D255" s="30">
        <v>5.6559999999999997</v>
      </c>
      <c r="E255" s="30">
        <v>3.282</v>
      </c>
      <c r="F255" s="6"/>
    </row>
    <row r="256" spans="1:6">
      <c r="A256" s="60">
        <v>1748</v>
      </c>
      <c r="B256" s="38"/>
      <c r="C256" s="30">
        <v>6.4889999999999999</v>
      </c>
      <c r="D256" s="30">
        <v>5.665</v>
      </c>
      <c r="E256" s="30">
        <v>3.45</v>
      </c>
      <c r="F256" s="30">
        <v>3.399</v>
      </c>
    </row>
    <row r="257" spans="1:6">
      <c r="A257" s="60">
        <v>1749</v>
      </c>
      <c r="B257" s="38"/>
      <c r="C257" s="30">
        <v>6.6459999999999999</v>
      </c>
      <c r="D257" s="30">
        <v>5.9080000000000004</v>
      </c>
      <c r="E257" s="30">
        <v>3.4809999999999999</v>
      </c>
      <c r="F257" s="30">
        <v>3.4809999999999999</v>
      </c>
    </row>
    <row r="258" spans="1:6">
      <c r="A258" s="60">
        <v>1750</v>
      </c>
      <c r="B258" s="38"/>
      <c r="C258" s="30">
        <v>6.4569999999999999</v>
      </c>
      <c r="D258" s="30">
        <v>5.5350000000000001</v>
      </c>
      <c r="E258" s="30">
        <v>3.3820000000000001</v>
      </c>
      <c r="F258" s="30">
        <v>3.69</v>
      </c>
    </row>
    <row r="259" spans="1:6">
      <c r="A259" s="60">
        <v>1751</v>
      </c>
      <c r="B259" s="38"/>
      <c r="C259" s="30">
        <v>6.2859999999999996</v>
      </c>
      <c r="D259" s="30">
        <v>5.3460000000000001</v>
      </c>
      <c r="E259" s="30">
        <v>3.1680000000000001</v>
      </c>
      <c r="F259" s="30">
        <v>3.415</v>
      </c>
    </row>
    <row r="260" spans="1:6">
      <c r="A260" s="60">
        <v>1752</v>
      </c>
      <c r="B260" s="38"/>
      <c r="C260" s="30">
        <v>6.1109999999999998</v>
      </c>
      <c r="D260" s="30">
        <v>5.2380000000000004</v>
      </c>
      <c r="E260" s="30">
        <v>3.2490000000000001</v>
      </c>
      <c r="F260" s="6"/>
    </row>
    <row r="261" spans="1:6">
      <c r="A261" s="60">
        <v>1753</v>
      </c>
      <c r="B261" s="38"/>
      <c r="C261" s="30">
        <v>6.1710000000000003</v>
      </c>
      <c r="D261" s="30">
        <v>4.5810000000000004</v>
      </c>
      <c r="E261" s="30">
        <v>3.085</v>
      </c>
      <c r="F261" s="6"/>
    </row>
    <row r="262" spans="1:6">
      <c r="A262" s="60">
        <v>1754</v>
      </c>
      <c r="B262" s="38"/>
      <c r="C262" s="30">
        <v>5.827</v>
      </c>
      <c r="D262" s="30">
        <v>5.0869999999999997</v>
      </c>
      <c r="E262" s="30">
        <v>3.0059999999999998</v>
      </c>
      <c r="F262" s="30">
        <v>3.052</v>
      </c>
    </row>
    <row r="263" spans="1:6">
      <c r="A263" s="60">
        <v>1755</v>
      </c>
      <c r="B263" s="38"/>
      <c r="C263" s="30">
        <v>5.9059999999999997</v>
      </c>
      <c r="D263" s="30">
        <v>5.056</v>
      </c>
      <c r="E263" s="30">
        <v>3.1179999999999999</v>
      </c>
      <c r="F263" s="30">
        <v>3.6850000000000001</v>
      </c>
    </row>
    <row r="264" spans="1:6">
      <c r="A264" s="60">
        <v>1756</v>
      </c>
      <c r="B264" s="38"/>
      <c r="C264" s="30">
        <v>5.766</v>
      </c>
      <c r="D264" s="30">
        <v>4.8819999999999997</v>
      </c>
      <c r="E264" s="30">
        <v>3.0219999999999998</v>
      </c>
      <c r="F264" s="30">
        <v>3.4870000000000001</v>
      </c>
    </row>
    <row r="265" spans="1:6">
      <c r="A265" s="60">
        <v>1757</v>
      </c>
      <c r="B265" s="38"/>
      <c r="C265" s="30">
        <v>5.9690000000000003</v>
      </c>
      <c r="D265" s="30">
        <v>5.0759999999999996</v>
      </c>
      <c r="E265" s="30">
        <v>3.0550000000000002</v>
      </c>
      <c r="F265" s="30">
        <v>3.5249999999999999</v>
      </c>
    </row>
    <row r="266" spans="1:6">
      <c r="A266" s="60">
        <v>1758</v>
      </c>
      <c r="B266" s="38"/>
      <c r="C266" s="30">
        <v>6.0010000000000003</v>
      </c>
      <c r="D266" s="30">
        <v>5.1029999999999998</v>
      </c>
      <c r="E266" s="30">
        <v>3.1179999999999999</v>
      </c>
      <c r="F266" s="30">
        <v>3.4020000000000001</v>
      </c>
    </row>
    <row r="267" spans="1:6">
      <c r="A267" s="60">
        <v>1759</v>
      </c>
      <c r="B267" s="38"/>
      <c r="C267" s="30">
        <v>5.6319999999999997</v>
      </c>
      <c r="D267" s="30">
        <v>4.6639999999999997</v>
      </c>
      <c r="E267" s="30">
        <v>2.992</v>
      </c>
      <c r="F267" s="30">
        <v>3.3</v>
      </c>
    </row>
    <row r="268" spans="1:6">
      <c r="A268" s="60">
        <v>1760</v>
      </c>
      <c r="B268" s="38"/>
      <c r="C268" s="30">
        <v>4.96</v>
      </c>
      <c r="D268" s="30">
        <v>4.1849999999999996</v>
      </c>
      <c r="E268" s="30">
        <v>2.6739999999999999</v>
      </c>
      <c r="F268" s="30">
        <v>3.371</v>
      </c>
    </row>
    <row r="269" spans="1:6">
      <c r="A269" s="60">
        <v>1761</v>
      </c>
      <c r="B269" s="38"/>
      <c r="C269" s="30">
        <v>4.6989999999999998</v>
      </c>
      <c r="D269" s="30">
        <v>3.996</v>
      </c>
      <c r="E269" s="30">
        <v>2.5529999999999999</v>
      </c>
      <c r="F269" s="30">
        <v>3.33</v>
      </c>
    </row>
    <row r="270" spans="1:6">
      <c r="A270" s="60">
        <v>1762</v>
      </c>
      <c r="B270" s="38"/>
      <c r="C270" s="30">
        <v>4.8049999999999997</v>
      </c>
      <c r="D270" s="30">
        <v>4.1719999999999997</v>
      </c>
      <c r="E270" s="30">
        <v>2.645</v>
      </c>
      <c r="F270" s="30">
        <v>3.5760000000000001</v>
      </c>
    </row>
    <row r="271" spans="1:6">
      <c r="A271" s="60">
        <v>1763</v>
      </c>
      <c r="B271" s="38"/>
      <c r="C271" s="30">
        <v>5.0490000000000004</v>
      </c>
      <c r="D271" s="30">
        <v>4.2839999999999998</v>
      </c>
      <c r="E271" s="30">
        <v>2.754</v>
      </c>
      <c r="F271" s="30">
        <v>4.016</v>
      </c>
    </row>
    <row r="272" spans="1:6">
      <c r="A272" s="60">
        <v>1764</v>
      </c>
      <c r="B272" s="38"/>
      <c r="C272" s="30">
        <v>5.016</v>
      </c>
      <c r="D272" s="30">
        <v>4.2560000000000002</v>
      </c>
      <c r="E272" s="30">
        <v>2.7360000000000002</v>
      </c>
      <c r="F272" s="30">
        <v>3.762</v>
      </c>
    </row>
    <row r="273" spans="1:6">
      <c r="A273" s="60">
        <v>1765</v>
      </c>
      <c r="B273" s="38"/>
      <c r="C273" s="30">
        <v>4.95</v>
      </c>
      <c r="D273" s="30">
        <v>4.2</v>
      </c>
      <c r="E273" s="30">
        <v>2.8119999999999998</v>
      </c>
      <c r="F273" s="30">
        <v>4.2</v>
      </c>
    </row>
    <row r="274" spans="1:6">
      <c r="A274" s="60">
        <v>1766</v>
      </c>
      <c r="B274" s="38"/>
      <c r="C274" s="30">
        <v>4.6529999999999996</v>
      </c>
      <c r="D274" s="30">
        <v>3.948</v>
      </c>
      <c r="E274" s="30">
        <v>2.6440000000000001</v>
      </c>
      <c r="F274" s="30">
        <v>4.0179999999999998</v>
      </c>
    </row>
    <row r="275" spans="1:6">
      <c r="A275" s="60">
        <v>1767</v>
      </c>
      <c r="B275" s="38"/>
      <c r="C275" s="30">
        <v>4.3890000000000002</v>
      </c>
      <c r="D275" s="30">
        <v>3.7240000000000002</v>
      </c>
      <c r="E275" s="30">
        <v>2.593</v>
      </c>
      <c r="F275" s="30">
        <v>3.79</v>
      </c>
    </row>
    <row r="276" spans="1:6">
      <c r="A276" s="60">
        <v>1768</v>
      </c>
      <c r="B276" s="38"/>
      <c r="C276" s="30">
        <v>4.62</v>
      </c>
      <c r="D276" s="30">
        <v>3.92</v>
      </c>
      <c r="E276" s="30">
        <v>2.625</v>
      </c>
      <c r="F276" s="30">
        <v>4.62</v>
      </c>
    </row>
    <row r="277" spans="1:6">
      <c r="A277" s="60">
        <v>1769</v>
      </c>
      <c r="B277" s="38"/>
      <c r="C277" s="30">
        <v>4.8179999999999996</v>
      </c>
      <c r="D277" s="30">
        <v>4.0880000000000001</v>
      </c>
      <c r="E277" s="30">
        <v>2.6280000000000001</v>
      </c>
      <c r="F277" s="30">
        <v>3.3940000000000001</v>
      </c>
    </row>
    <row r="278" spans="1:6">
      <c r="A278" s="60">
        <v>1770</v>
      </c>
      <c r="B278" s="38"/>
      <c r="C278" s="30">
        <v>4.7850000000000001</v>
      </c>
      <c r="D278" s="30">
        <v>4.0599999999999996</v>
      </c>
      <c r="E278" s="30">
        <v>2.827</v>
      </c>
      <c r="F278" s="30">
        <v>4.024</v>
      </c>
    </row>
    <row r="279" spans="1:6">
      <c r="A279" s="60">
        <v>1771</v>
      </c>
      <c r="B279" s="38"/>
      <c r="C279" s="30">
        <v>4.5869999999999997</v>
      </c>
      <c r="D279" s="30">
        <v>3.8919999999999999</v>
      </c>
      <c r="E279" s="30">
        <v>2.5019999999999998</v>
      </c>
      <c r="F279" s="30">
        <v>3.544</v>
      </c>
    </row>
    <row r="280" spans="1:6">
      <c r="A280" s="60">
        <v>1772</v>
      </c>
      <c r="B280" s="38"/>
      <c r="C280" s="30">
        <v>4.4880000000000004</v>
      </c>
      <c r="D280" s="30">
        <v>3.8079999999999998</v>
      </c>
      <c r="E280" s="30">
        <v>2.8559999999999999</v>
      </c>
      <c r="F280" s="30">
        <v>3.468</v>
      </c>
    </row>
    <row r="281" spans="1:6">
      <c r="A281" s="60">
        <v>1773</v>
      </c>
      <c r="B281" s="38"/>
      <c r="C281" s="30">
        <v>4.5540000000000003</v>
      </c>
      <c r="D281" s="30">
        <v>3.8639999999999999</v>
      </c>
      <c r="E281" s="30">
        <v>2.6909999999999998</v>
      </c>
      <c r="F281" s="30">
        <v>3.3119999999999998</v>
      </c>
    </row>
    <row r="282" spans="1:6">
      <c r="A282" s="60">
        <v>1774</v>
      </c>
      <c r="B282" s="38"/>
      <c r="C282" s="30">
        <v>4.5869999999999997</v>
      </c>
      <c r="D282" s="30">
        <v>3.8919999999999999</v>
      </c>
      <c r="E282" s="30">
        <v>2.71</v>
      </c>
      <c r="F282" s="30">
        <v>3.7530000000000001</v>
      </c>
    </row>
    <row r="283" spans="1:6">
      <c r="A283" s="60">
        <v>1775</v>
      </c>
      <c r="B283" s="38"/>
      <c r="C283" s="6"/>
      <c r="D283" s="30">
        <v>3.8639999999999999</v>
      </c>
      <c r="E283" s="6"/>
      <c r="F283" s="30">
        <v>3.9329999999999998</v>
      </c>
    </row>
    <row r="284" spans="1:6">
      <c r="A284" s="60">
        <v>1776</v>
      </c>
      <c r="B284" s="38"/>
      <c r="C284" s="30">
        <v>4.5540000000000003</v>
      </c>
      <c r="D284" s="30">
        <v>3.8639999999999999</v>
      </c>
      <c r="E284" s="30">
        <v>2.484</v>
      </c>
      <c r="F284" s="30">
        <v>3.3119999999999998</v>
      </c>
    </row>
    <row r="285" spans="1:6">
      <c r="A285" s="60">
        <v>1777</v>
      </c>
      <c r="B285" s="38"/>
      <c r="C285" s="30">
        <v>4.5869999999999997</v>
      </c>
      <c r="D285" s="30">
        <v>3.8919999999999999</v>
      </c>
      <c r="E285" s="30">
        <v>3.1970000000000001</v>
      </c>
      <c r="F285" s="30">
        <v>3.6829999999999998</v>
      </c>
    </row>
    <row r="286" spans="1:6">
      <c r="A286" s="60">
        <v>1778</v>
      </c>
      <c r="B286" s="38"/>
      <c r="C286" s="6"/>
      <c r="D286" s="30">
        <v>3.92</v>
      </c>
      <c r="E286" s="30">
        <v>3.6749999999999998</v>
      </c>
      <c r="F286" s="30">
        <v>3.57</v>
      </c>
    </row>
    <row r="287" spans="1:6">
      <c r="A287" s="60">
        <v>1779</v>
      </c>
      <c r="B287" s="38"/>
      <c r="C287" s="6"/>
      <c r="D287" s="6"/>
      <c r="E287" s="30">
        <v>3.649</v>
      </c>
      <c r="F287" s="30">
        <v>3.649</v>
      </c>
    </row>
    <row r="288" spans="1:6">
      <c r="A288" s="60">
        <v>1780</v>
      </c>
      <c r="B288" s="38"/>
      <c r="C288" s="6"/>
      <c r="D288" s="30">
        <v>3.92</v>
      </c>
      <c r="E288" s="30">
        <v>3.7450000000000001</v>
      </c>
      <c r="F288" s="30">
        <v>3.78</v>
      </c>
    </row>
    <row r="289" spans="1:6">
      <c r="A289" s="60">
        <v>1781</v>
      </c>
      <c r="B289" s="38"/>
      <c r="C289" s="6"/>
      <c r="D289" s="30">
        <v>3.92</v>
      </c>
      <c r="E289" s="30">
        <v>3.78</v>
      </c>
      <c r="F289" s="30">
        <v>3.85</v>
      </c>
    </row>
    <row r="290" spans="1:6">
      <c r="A290" s="60">
        <v>1782</v>
      </c>
      <c r="B290" s="38"/>
      <c r="C290" s="6"/>
      <c r="D290" s="30">
        <v>3.8919999999999999</v>
      </c>
      <c r="E290" s="30">
        <v>2.919</v>
      </c>
      <c r="F290" s="30">
        <v>3.964</v>
      </c>
    </row>
    <row r="291" spans="1:6">
      <c r="A291" s="60">
        <v>1783</v>
      </c>
      <c r="B291" s="38"/>
      <c r="C291" s="30">
        <v>4.5540000000000003</v>
      </c>
      <c r="D291" s="30">
        <v>3.8639999999999999</v>
      </c>
      <c r="E291" s="30">
        <v>2.484</v>
      </c>
      <c r="F291" s="30">
        <v>3.8290000000000002</v>
      </c>
    </row>
    <row r="292" spans="1:6">
      <c r="A292" s="60">
        <v>1784</v>
      </c>
      <c r="B292" s="38"/>
      <c r="C292" s="6"/>
      <c r="D292" s="30">
        <v>3.8639999999999999</v>
      </c>
      <c r="E292" s="6"/>
      <c r="F292" s="30">
        <v>3.726</v>
      </c>
    </row>
    <row r="293" spans="1:6">
      <c r="A293" s="60">
        <v>1785</v>
      </c>
      <c r="B293" s="38"/>
      <c r="C293" s="6"/>
      <c r="D293" s="30">
        <v>3.8359999999999999</v>
      </c>
      <c r="E293" s="6"/>
      <c r="F293" s="30">
        <v>3.6989999999999998</v>
      </c>
    </row>
    <row r="294" spans="1:6">
      <c r="A294" s="60">
        <v>1786</v>
      </c>
      <c r="B294" s="38"/>
      <c r="C294" s="30">
        <v>4.5540000000000003</v>
      </c>
      <c r="D294" s="30">
        <v>3.8639999999999999</v>
      </c>
      <c r="E294" s="30">
        <v>2.484</v>
      </c>
      <c r="F294" s="30">
        <v>3.9670000000000001</v>
      </c>
    </row>
    <row r="295" spans="1:6">
      <c r="A295" s="60">
        <v>1787</v>
      </c>
      <c r="B295" s="38"/>
      <c r="C295" s="30">
        <v>4.6529999999999996</v>
      </c>
      <c r="D295" s="30">
        <v>3.948</v>
      </c>
      <c r="E295" s="30">
        <v>2.5379999999999998</v>
      </c>
      <c r="F295" s="30">
        <v>4.4409999999999998</v>
      </c>
    </row>
    <row r="296" spans="1:6">
      <c r="A296" s="60">
        <v>1788</v>
      </c>
      <c r="B296" s="38"/>
      <c r="C296" s="30">
        <v>4.6859999999999999</v>
      </c>
      <c r="D296" s="30">
        <v>3.976</v>
      </c>
      <c r="E296" s="30">
        <v>2.556</v>
      </c>
      <c r="F296" s="30">
        <v>4.4020000000000001</v>
      </c>
    </row>
    <row r="297" spans="1:6">
      <c r="A297" s="60">
        <v>1789</v>
      </c>
      <c r="B297" s="38"/>
      <c r="C297" s="30">
        <v>4.6859999999999999</v>
      </c>
      <c r="D297" s="30">
        <v>3.976</v>
      </c>
      <c r="E297" s="30">
        <v>2.556</v>
      </c>
      <c r="F297" s="30">
        <v>3.94</v>
      </c>
    </row>
    <row r="298" spans="1:6">
      <c r="A298" s="60">
        <v>1790</v>
      </c>
      <c r="B298" s="38"/>
      <c r="C298" s="30">
        <v>4.6859999999999999</v>
      </c>
      <c r="D298" s="30">
        <v>3.976</v>
      </c>
      <c r="E298" s="30">
        <v>2.556</v>
      </c>
      <c r="F298" s="30">
        <v>3.621</v>
      </c>
    </row>
    <row r="299" spans="1:6">
      <c r="A299" s="60">
        <v>1791</v>
      </c>
      <c r="B299" s="38"/>
      <c r="C299" s="6"/>
      <c r="D299" s="6"/>
      <c r="E299" s="6"/>
      <c r="F299" s="30">
        <v>3.621</v>
      </c>
    </row>
    <row r="300" spans="1:6">
      <c r="A300" s="60">
        <v>1792</v>
      </c>
      <c r="B300" s="38"/>
      <c r="C300" s="30">
        <v>4.5869999999999997</v>
      </c>
      <c r="D300" s="30">
        <v>3.8919999999999999</v>
      </c>
      <c r="E300" s="6"/>
      <c r="F300" s="30">
        <v>3.544</v>
      </c>
    </row>
    <row r="301" spans="1:6">
      <c r="A301" s="60">
        <v>1793</v>
      </c>
      <c r="B301" s="38"/>
      <c r="C301" s="30">
        <v>4.6859999999999999</v>
      </c>
      <c r="D301" s="30">
        <v>3.976</v>
      </c>
      <c r="E301" s="30">
        <v>2.556</v>
      </c>
      <c r="F301" s="30">
        <v>3.621</v>
      </c>
    </row>
    <row r="302" spans="1:6">
      <c r="A302" s="60">
        <v>1794</v>
      </c>
      <c r="B302" s="38"/>
      <c r="C302" s="30">
        <v>7.1</v>
      </c>
      <c r="D302" s="30">
        <v>5.68</v>
      </c>
      <c r="E302" s="30">
        <v>3.5139999999999998</v>
      </c>
      <c r="F302" s="30">
        <v>3.8340000000000001</v>
      </c>
    </row>
    <row r="303" spans="1:6">
      <c r="A303" s="60">
        <v>1795</v>
      </c>
      <c r="B303" s="38"/>
      <c r="C303" s="30">
        <v>7.1</v>
      </c>
      <c r="D303" s="30">
        <v>7.1</v>
      </c>
      <c r="E303" s="30">
        <v>3.94</v>
      </c>
      <c r="F303" s="30">
        <v>4.0469999999999997</v>
      </c>
    </row>
    <row r="304" spans="1:6">
      <c r="A304" s="60">
        <v>1796</v>
      </c>
      <c r="B304" s="38"/>
      <c r="C304" s="30">
        <v>7.1</v>
      </c>
      <c r="D304" s="30">
        <v>7.1</v>
      </c>
      <c r="E304" s="30">
        <v>3.621</v>
      </c>
      <c r="F304" s="30">
        <v>4.3659999999999997</v>
      </c>
    </row>
    <row r="305" spans="1:6">
      <c r="A305" s="60">
        <v>1797</v>
      </c>
      <c r="B305" s="38"/>
      <c r="C305" s="30">
        <v>7.1</v>
      </c>
      <c r="D305" s="30">
        <v>7.1</v>
      </c>
      <c r="E305" s="30">
        <v>3.8340000000000001</v>
      </c>
      <c r="F305" s="30">
        <v>4.0469999999999997</v>
      </c>
    </row>
    <row r="306" spans="1:6">
      <c r="A306" s="60">
        <v>1798</v>
      </c>
      <c r="B306" s="38"/>
      <c r="C306" s="30">
        <v>7.1</v>
      </c>
      <c r="D306" s="30">
        <v>7.1</v>
      </c>
      <c r="E306" s="30">
        <v>3.621</v>
      </c>
      <c r="F306" s="30">
        <v>4.1529999999999996</v>
      </c>
    </row>
    <row r="307" spans="1:6">
      <c r="A307" s="60">
        <v>1799</v>
      </c>
      <c r="B307" s="38"/>
      <c r="C307" s="30">
        <v>7.7549999999999999</v>
      </c>
      <c r="D307" s="30">
        <v>9.0239999999999991</v>
      </c>
      <c r="E307" s="30">
        <v>3.5950000000000002</v>
      </c>
      <c r="F307" s="30">
        <v>4.3360000000000003</v>
      </c>
    </row>
    <row r="308" spans="1:6">
      <c r="A308" s="60">
        <v>1800</v>
      </c>
      <c r="B308" s="38"/>
      <c r="C308" s="30">
        <v>7.7549999999999999</v>
      </c>
      <c r="D308" s="30">
        <v>7.7549999999999999</v>
      </c>
      <c r="E308" s="30">
        <v>3.5950000000000002</v>
      </c>
      <c r="F308" s="30">
        <v>4.7590000000000003</v>
      </c>
    </row>
    <row r="309" spans="1:6">
      <c r="A309" s="60">
        <v>1801</v>
      </c>
      <c r="B309" s="38"/>
      <c r="C309" s="30">
        <v>7.7549999999999999</v>
      </c>
      <c r="D309" s="30">
        <v>7.7549999999999999</v>
      </c>
      <c r="E309" s="30">
        <v>3.9129999999999998</v>
      </c>
      <c r="F309" s="30">
        <v>4.7590000000000003</v>
      </c>
    </row>
    <row r="310" spans="1:6">
      <c r="A310" s="60">
        <v>1802</v>
      </c>
      <c r="B310" s="38"/>
      <c r="C310" s="30">
        <v>7.7549999999999999</v>
      </c>
      <c r="D310" s="30">
        <v>7.7549999999999999</v>
      </c>
      <c r="E310" s="30">
        <v>3.8069999999999999</v>
      </c>
      <c r="F310" s="30">
        <v>4.1239999999999997</v>
      </c>
    </row>
    <row r="311" spans="1:6">
      <c r="A311" s="60">
        <v>1803</v>
      </c>
      <c r="B311" s="38"/>
      <c r="C311" s="30">
        <v>7.7</v>
      </c>
      <c r="D311" s="30">
        <v>7.7</v>
      </c>
      <c r="E311" s="30">
        <v>3.78</v>
      </c>
      <c r="F311" s="30">
        <v>4.41</v>
      </c>
    </row>
    <row r="312" spans="1:6">
      <c r="A312" s="60">
        <v>1804</v>
      </c>
      <c r="B312" s="38"/>
      <c r="C312" s="30">
        <v>7.7</v>
      </c>
      <c r="D312" s="30">
        <v>9.1</v>
      </c>
      <c r="E312" s="30">
        <v>4.2</v>
      </c>
      <c r="F312" s="30">
        <v>4.7249999999999996</v>
      </c>
    </row>
    <row r="313" spans="1:6">
      <c r="A313" s="60">
        <v>1805</v>
      </c>
      <c r="B313" s="38"/>
      <c r="C313" s="30">
        <v>7.7</v>
      </c>
      <c r="D313" s="30">
        <v>7.7</v>
      </c>
      <c r="E313" s="30">
        <v>3.99</v>
      </c>
      <c r="F313" s="30">
        <v>4.7249999999999996</v>
      </c>
    </row>
    <row r="314" spans="1:6">
      <c r="A314" s="60">
        <v>1806</v>
      </c>
      <c r="B314" s="38"/>
      <c r="C314" s="30">
        <v>9.1</v>
      </c>
      <c r="D314" s="30">
        <v>7.7</v>
      </c>
      <c r="E314" s="30">
        <v>3.78</v>
      </c>
      <c r="F314" s="30">
        <v>5.04</v>
      </c>
    </row>
    <row r="315" spans="1:6">
      <c r="A315" s="60">
        <v>1807</v>
      </c>
      <c r="B315" s="38"/>
      <c r="C315" s="30">
        <v>7.6449999999999996</v>
      </c>
      <c r="D315" s="30">
        <v>7.6449999999999996</v>
      </c>
      <c r="E315" s="30">
        <v>3.7530000000000001</v>
      </c>
      <c r="F315" s="30">
        <v>5.734</v>
      </c>
    </row>
    <row r="316" spans="1:6">
      <c r="A316" s="60">
        <v>1808</v>
      </c>
      <c r="B316" s="38"/>
      <c r="C316" s="30">
        <v>7.6449999999999996</v>
      </c>
      <c r="D316" s="30">
        <v>7.6449999999999996</v>
      </c>
      <c r="E316" s="30">
        <v>4.17</v>
      </c>
      <c r="F316" s="30">
        <v>5.0039999999999996</v>
      </c>
    </row>
    <row r="317" spans="1:6">
      <c r="A317" s="60">
        <v>1809</v>
      </c>
      <c r="B317" s="38"/>
      <c r="C317" s="30">
        <v>8.84</v>
      </c>
      <c r="D317" s="30">
        <v>8.84</v>
      </c>
      <c r="E317" s="30">
        <v>4.08</v>
      </c>
      <c r="F317" s="30">
        <v>4.8959999999999999</v>
      </c>
    </row>
    <row r="318" spans="1:6">
      <c r="A318" s="60">
        <v>1810</v>
      </c>
      <c r="B318" s="38"/>
      <c r="C318" s="30">
        <v>8.6449999999999996</v>
      </c>
      <c r="D318" s="6"/>
      <c r="E318" s="30">
        <v>3.99</v>
      </c>
      <c r="F318" s="30">
        <v>4.7880000000000003</v>
      </c>
    </row>
    <row r="319" spans="1:6">
      <c r="A319" s="60">
        <v>1811</v>
      </c>
      <c r="B319" s="38"/>
      <c r="C319" s="6"/>
      <c r="D319" s="6"/>
      <c r="E319" s="6"/>
      <c r="F319" s="30">
        <v>4.6440000000000001</v>
      </c>
    </row>
    <row r="320" spans="1:6">
      <c r="A320" s="60">
        <v>1812</v>
      </c>
      <c r="B320" s="38"/>
      <c r="C320" s="6"/>
      <c r="D320" s="30">
        <v>6.93</v>
      </c>
      <c r="E320" s="30">
        <v>3.4020000000000001</v>
      </c>
      <c r="F320" s="30">
        <v>4.5359999999999996</v>
      </c>
    </row>
    <row r="321" spans="1:6">
      <c r="A321" s="60">
        <v>1813</v>
      </c>
      <c r="B321" s="38"/>
      <c r="C321" s="30">
        <v>6.7649999999999997</v>
      </c>
      <c r="D321" s="30">
        <v>7.9950000000000001</v>
      </c>
      <c r="E321" s="6"/>
      <c r="F321" s="6"/>
    </row>
    <row r="322" spans="1:6">
      <c r="A322" s="60">
        <v>1814</v>
      </c>
      <c r="B322" s="38"/>
      <c r="C322" s="30">
        <v>9.52</v>
      </c>
      <c r="D322" s="30">
        <v>10.71</v>
      </c>
      <c r="E322" s="30">
        <v>3.927</v>
      </c>
      <c r="F322" s="6"/>
    </row>
    <row r="323" spans="1:6">
      <c r="A323" s="60">
        <v>1815</v>
      </c>
      <c r="B323" s="38"/>
      <c r="C323" s="6"/>
      <c r="D323" s="6"/>
      <c r="E323" s="30">
        <v>3.867</v>
      </c>
      <c r="F323" s="6"/>
    </row>
    <row r="324" spans="1:6">
      <c r="A324" s="38"/>
      <c r="B324" s="38"/>
      <c r="C324" s="5"/>
      <c r="D324" s="5"/>
      <c r="E324" s="5"/>
      <c r="F324" s="5"/>
    </row>
    <row r="325" spans="1:6">
      <c r="A325" s="38"/>
      <c r="B325" s="38"/>
      <c r="C325" s="5"/>
      <c r="D325" s="5"/>
      <c r="E325" s="5"/>
      <c r="F325" s="5"/>
    </row>
    <row r="326" spans="1:6">
      <c r="A326" s="38"/>
      <c r="B326" s="38"/>
      <c r="C326" s="5"/>
      <c r="D326" s="5"/>
      <c r="E326" s="5"/>
      <c r="F326" s="5"/>
    </row>
    <row r="327" spans="1:6">
      <c r="A327" s="38"/>
      <c r="B327" s="38"/>
      <c r="C327" s="5"/>
      <c r="D327" s="5"/>
      <c r="E327" s="5"/>
      <c r="F327" s="5"/>
    </row>
    <row r="328" spans="1:6">
      <c r="A328" s="38"/>
      <c r="B328" s="38"/>
      <c r="C328" s="5"/>
      <c r="D328" s="5"/>
      <c r="E328" s="5"/>
      <c r="F328" s="5"/>
    </row>
    <row r="329" spans="1:6">
      <c r="A329" s="38"/>
      <c r="B329" s="38"/>
      <c r="C329" s="5"/>
      <c r="D329" s="5"/>
      <c r="E329" s="5"/>
      <c r="F329" s="5"/>
    </row>
    <row r="330" spans="1:6">
      <c r="A330" s="38"/>
      <c r="B330" s="38"/>
      <c r="C330" s="5"/>
      <c r="D330" s="5"/>
      <c r="E330" s="5"/>
      <c r="F330" s="5"/>
    </row>
    <row r="331" spans="1:6">
      <c r="A331" s="38"/>
      <c r="B331" s="38"/>
      <c r="C331" s="5"/>
      <c r="D331" s="5"/>
      <c r="E331" s="5"/>
      <c r="F331" s="5"/>
    </row>
    <row r="332" spans="1:6">
      <c r="A332" s="38"/>
      <c r="B332" s="38"/>
      <c r="C332" s="5"/>
      <c r="D332" s="5"/>
      <c r="E332" s="5"/>
      <c r="F332" s="5"/>
    </row>
    <row r="333" spans="1:6">
      <c r="A333" s="38"/>
      <c r="B333" s="38"/>
      <c r="C333" s="5"/>
      <c r="D333" s="5"/>
      <c r="E333" s="5"/>
      <c r="F333" s="5"/>
    </row>
    <row r="334" spans="1:6">
      <c r="A334" s="38"/>
      <c r="B334" s="38"/>
      <c r="C334" s="5"/>
      <c r="D334" s="5"/>
      <c r="E334" s="5"/>
      <c r="F334" s="5"/>
    </row>
    <row r="335" spans="1:6">
      <c r="A335" s="38"/>
      <c r="B335" s="38"/>
      <c r="C335" s="5"/>
      <c r="D335" s="5"/>
      <c r="E335" s="5"/>
      <c r="F335" s="5"/>
    </row>
    <row r="336" spans="1:6">
      <c r="A336" s="38"/>
      <c r="B336" s="38"/>
      <c r="C336" s="5"/>
      <c r="D336" s="5"/>
      <c r="E336" s="5"/>
      <c r="F336" s="5"/>
    </row>
    <row r="337" spans="1:6">
      <c r="A337" s="38"/>
      <c r="B337" s="38"/>
      <c r="C337" s="5"/>
      <c r="D337" s="5"/>
      <c r="E337" s="5"/>
      <c r="F337" s="5"/>
    </row>
    <row r="338" spans="1:6">
      <c r="A338" s="38"/>
      <c r="B338" s="38"/>
      <c r="C338" s="5"/>
      <c r="D338" s="5"/>
      <c r="E338" s="5"/>
      <c r="F338" s="5"/>
    </row>
    <row r="339" spans="1:6">
      <c r="A339" s="38"/>
      <c r="B339" s="38"/>
      <c r="C339" s="5"/>
      <c r="D339" s="5"/>
      <c r="E339" s="5"/>
      <c r="F339" s="5"/>
    </row>
    <row r="340" spans="1:6">
      <c r="A340" s="38"/>
      <c r="B340" s="38"/>
      <c r="C340" s="5"/>
      <c r="D340" s="5"/>
      <c r="E340" s="5"/>
      <c r="F340" s="5"/>
    </row>
    <row r="341" spans="1:6">
      <c r="A341" s="38"/>
      <c r="B341" s="38"/>
      <c r="C341" s="5"/>
      <c r="D341" s="5"/>
      <c r="E341" s="5"/>
      <c r="F341" s="5"/>
    </row>
    <row r="342" spans="1:6">
      <c r="A342" s="38"/>
      <c r="B342" s="38"/>
      <c r="C342" s="5"/>
      <c r="D342" s="5"/>
      <c r="E342" s="5"/>
      <c r="F342" s="5"/>
    </row>
    <row r="343" spans="1:6">
      <c r="A343" s="38"/>
      <c r="B343" s="38"/>
      <c r="C343" s="5"/>
      <c r="D343" s="5"/>
      <c r="E343" s="5"/>
      <c r="F343" s="5"/>
    </row>
    <row r="344" spans="1:6">
      <c r="A344" s="38"/>
      <c r="B344" s="38"/>
      <c r="C344" s="5"/>
      <c r="D344" s="5"/>
      <c r="E344" s="5"/>
      <c r="F344" s="5"/>
    </row>
    <row r="345" spans="1:6">
      <c r="A345" s="38"/>
      <c r="B345" s="38"/>
      <c r="C345" s="5"/>
      <c r="D345" s="5"/>
      <c r="E345" s="5"/>
      <c r="F345" s="5"/>
    </row>
    <row r="346" spans="1:6">
      <c r="A346" s="38"/>
      <c r="B346" s="38"/>
      <c r="C346" s="5"/>
      <c r="D346" s="5"/>
      <c r="E346" s="5"/>
      <c r="F346" s="5"/>
    </row>
    <row r="347" spans="1:6">
      <c r="A347" s="38"/>
      <c r="B347" s="38"/>
      <c r="C347" s="5"/>
      <c r="D347" s="5"/>
      <c r="E347" s="5"/>
      <c r="F347" s="5"/>
    </row>
    <row r="348" spans="1:6">
      <c r="A348" s="38"/>
      <c r="B348" s="38"/>
      <c r="C348" s="5"/>
      <c r="D348" s="5"/>
      <c r="E348" s="5"/>
      <c r="F348" s="5"/>
    </row>
    <row r="349" spans="1:6">
      <c r="A349" s="38"/>
      <c r="B349" s="38"/>
      <c r="C349" s="5"/>
      <c r="D349" s="5"/>
      <c r="E349" s="5"/>
      <c r="F349" s="5"/>
    </row>
    <row r="350" spans="1:6">
      <c r="A350" s="38"/>
      <c r="B350" s="38"/>
      <c r="C350" s="5"/>
      <c r="D350" s="5"/>
      <c r="E350" s="5"/>
      <c r="F350" s="5"/>
    </row>
    <row r="351" spans="1:6">
      <c r="A351" s="38"/>
      <c r="B351" s="38"/>
      <c r="C351" s="5"/>
      <c r="D351" s="5"/>
      <c r="E351" s="5"/>
      <c r="F351" s="5"/>
    </row>
    <row r="352" spans="1:6">
      <c r="A352" s="38"/>
      <c r="B352" s="38"/>
      <c r="C352" s="5"/>
      <c r="D352" s="5"/>
      <c r="E352" s="5"/>
      <c r="F352" s="5"/>
    </row>
    <row r="353" spans="1:6">
      <c r="A353" s="38"/>
      <c r="B353" s="38"/>
      <c r="C353" s="5"/>
      <c r="D353" s="5"/>
      <c r="E353" s="5"/>
      <c r="F353" s="5"/>
    </row>
    <row r="354" spans="1:6">
      <c r="A354" s="38"/>
      <c r="B354" s="38"/>
      <c r="C354" s="5"/>
      <c r="D354" s="5"/>
      <c r="E354" s="5"/>
      <c r="F354" s="5"/>
    </row>
    <row r="355" spans="1:6">
      <c r="A355" s="38"/>
      <c r="B355" s="38"/>
      <c r="C355" s="5"/>
      <c r="D355" s="5"/>
      <c r="E355" s="5"/>
      <c r="F355" s="5"/>
    </row>
    <row r="356" spans="1:6">
      <c r="A356" s="38"/>
      <c r="B356" s="38"/>
      <c r="C356" s="5"/>
      <c r="D356" s="5"/>
      <c r="E356" s="5"/>
      <c r="F356" s="5"/>
    </row>
    <row r="357" spans="1:6">
      <c r="A357" s="38"/>
      <c r="B357" s="38"/>
      <c r="C357" s="5"/>
      <c r="D357" s="5"/>
      <c r="E357" s="5"/>
      <c r="F357" s="5"/>
    </row>
    <row r="358" spans="1:6">
      <c r="A358" s="38"/>
      <c r="B358" s="38"/>
      <c r="C358" s="5"/>
      <c r="D358" s="5"/>
      <c r="E358" s="5"/>
      <c r="F358" s="5"/>
    </row>
    <row r="359" spans="1:6">
      <c r="A359" s="38"/>
      <c r="B359" s="38"/>
      <c r="C359" s="5"/>
      <c r="D359" s="5"/>
      <c r="E359" s="5"/>
      <c r="F359" s="5"/>
    </row>
    <row r="360" spans="1:6">
      <c r="A360" s="38"/>
      <c r="B360" s="38"/>
      <c r="C360" s="5"/>
      <c r="D360" s="5"/>
      <c r="E360" s="5"/>
      <c r="F360" s="5"/>
    </row>
    <row r="361" spans="1:6">
      <c r="A361" s="38"/>
      <c r="B361" s="38"/>
      <c r="C361" s="5"/>
      <c r="D361" s="5"/>
      <c r="E361" s="5"/>
      <c r="F361" s="5"/>
    </row>
    <row r="362" spans="1:6">
      <c r="A362" s="38"/>
      <c r="B362" s="38"/>
      <c r="C362" s="5"/>
      <c r="D362" s="5"/>
      <c r="E362" s="5"/>
      <c r="F362" s="5"/>
    </row>
    <row r="363" spans="1:6">
      <c r="A363" s="38"/>
      <c r="B363" s="38"/>
      <c r="C363" s="5"/>
      <c r="D363" s="5"/>
      <c r="E363" s="5"/>
      <c r="F363" s="5"/>
    </row>
    <row r="364" spans="1:6">
      <c r="A364" s="38"/>
      <c r="B364" s="38"/>
      <c r="C364" s="5"/>
      <c r="D364" s="5"/>
      <c r="E364" s="5"/>
      <c r="F364" s="5"/>
    </row>
    <row r="365" spans="1:6">
      <c r="A365" s="38"/>
      <c r="B365" s="38"/>
      <c r="C365" s="5"/>
      <c r="D365" s="5"/>
      <c r="E365" s="5"/>
      <c r="F365" s="5"/>
    </row>
    <row r="366" spans="1:6">
      <c r="A366" s="38"/>
      <c r="B366" s="38"/>
      <c r="C366" s="5"/>
      <c r="D366" s="5"/>
      <c r="E366" s="5"/>
      <c r="F366" s="5"/>
    </row>
    <row r="367" spans="1:6">
      <c r="A367" s="38"/>
      <c r="B367" s="38"/>
      <c r="C367" s="5"/>
      <c r="D367" s="5"/>
      <c r="E367" s="5"/>
      <c r="F367" s="5"/>
    </row>
    <row r="368" spans="1:6">
      <c r="A368" s="38"/>
      <c r="B368" s="38"/>
      <c r="C368" s="5"/>
      <c r="D368" s="5"/>
      <c r="E368" s="5"/>
      <c r="F368" s="5"/>
    </row>
    <row r="369" spans="1:6">
      <c r="A369" s="38"/>
      <c r="B369" s="38"/>
      <c r="C369" s="5"/>
      <c r="D369" s="5"/>
      <c r="E369" s="5"/>
      <c r="F369" s="5"/>
    </row>
    <row r="370" spans="1:6">
      <c r="A370" s="38"/>
      <c r="B370" s="38"/>
      <c r="C370" s="5"/>
      <c r="D370" s="5"/>
      <c r="E370" s="5"/>
      <c r="F370" s="5"/>
    </row>
    <row r="371" spans="1:6">
      <c r="A371" s="38"/>
      <c r="B371" s="38"/>
      <c r="C371" s="5"/>
      <c r="D371" s="5"/>
      <c r="E371" s="5"/>
      <c r="F371" s="5"/>
    </row>
    <row r="372" spans="1:6">
      <c r="A372" s="38"/>
      <c r="B372" s="38"/>
      <c r="C372" s="5"/>
      <c r="D372" s="5"/>
      <c r="E372" s="5"/>
      <c r="F372" s="5"/>
    </row>
    <row r="373" spans="1:6">
      <c r="A373" s="38"/>
      <c r="B373" s="38"/>
      <c r="C373" s="5"/>
      <c r="D373" s="5"/>
      <c r="E373" s="5"/>
      <c r="F373" s="5"/>
    </row>
    <row r="374" spans="1:6">
      <c r="A374" s="38"/>
      <c r="B374" s="38"/>
      <c r="C374" s="5"/>
      <c r="D374" s="5"/>
      <c r="E374" s="5"/>
      <c r="F374" s="5"/>
    </row>
    <row r="375" spans="1:6">
      <c r="A375" s="38"/>
      <c r="B375" s="38"/>
      <c r="C375" s="5"/>
      <c r="D375" s="5"/>
      <c r="E375" s="5"/>
      <c r="F375" s="5"/>
    </row>
    <row r="376" spans="1:6">
      <c r="A376" s="38"/>
      <c r="B376" s="38"/>
      <c r="C376" s="5"/>
      <c r="D376" s="5"/>
      <c r="E376" s="5"/>
      <c r="F376" s="5"/>
    </row>
    <row r="377" spans="1:6">
      <c r="A377" s="38"/>
      <c r="B377" s="38"/>
      <c r="C377" s="5"/>
      <c r="D377" s="5"/>
      <c r="E377" s="5"/>
      <c r="F377" s="5"/>
    </row>
    <row r="378" spans="1:6">
      <c r="A378" s="38"/>
      <c r="B378" s="38"/>
      <c r="C378" s="5"/>
      <c r="D378" s="5"/>
      <c r="E378" s="5"/>
      <c r="F378" s="5"/>
    </row>
    <row r="379" spans="1:6">
      <c r="A379" s="38"/>
      <c r="B379" s="38"/>
      <c r="C379" s="5"/>
      <c r="D379" s="5"/>
      <c r="E379" s="5"/>
      <c r="F379" s="5"/>
    </row>
    <row r="380" spans="1:6">
      <c r="A380" s="38"/>
      <c r="B380" s="38"/>
      <c r="C380" s="5"/>
      <c r="D380" s="5"/>
      <c r="E380" s="5"/>
      <c r="F380" s="5"/>
    </row>
    <row r="381" spans="1:6">
      <c r="A381" s="38"/>
      <c r="B381" s="38"/>
      <c r="C381" s="5"/>
      <c r="D381" s="5"/>
      <c r="E381" s="5"/>
      <c r="F381" s="5"/>
    </row>
    <row r="382" spans="1:6">
      <c r="A382" s="38"/>
      <c r="B382" s="38"/>
      <c r="C382" s="5"/>
      <c r="D382" s="5"/>
      <c r="E382" s="5"/>
      <c r="F382" s="5"/>
    </row>
    <row r="383" spans="1:6">
      <c r="A383" s="38"/>
      <c r="B383" s="38"/>
      <c r="C383" s="5"/>
      <c r="D383" s="5"/>
      <c r="E383" s="5"/>
      <c r="F383" s="5"/>
    </row>
    <row r="384" spans="1:6">
      <c r="A384" s="38"/>
      <c r="B384" s="38"/>
      <c r="C384" s="5"/>
      <c r="D384" s="5"/>
      <c r="E384" s="5"/>
      <c r="F384" s="5"/>
    </row>
    <row r="385" spans="1:6">
      <c r="A385" s="38"/>
      <c r="B385" s="38"/>
      <c r="C385" s="5"/>
      <c r="D385" s="5"/>
      <c r="E385" s="5"/>
      <c r="F385" s="5"/>
    </row>
    <row r="386" spans="1:6">
      <c r="A386" s="38"/>
      <c r="B386" s="38"/>
      <c r="C386" s="5"/>
      <c r="D386" s="5"/>
      <c r="E386" s="5"/>
      <c r="F386" s="5"/>
    </row>
    <row r="387" spans="1:6">
      <c r="A387" s="38"/>
      <c r="B387" s="38"/>
      <c r="C387" s="5"/>
      <c r="D387" s="5"/>
      <c r="E387" s="5"/>
      <c r="F387" s="5"/>
    </row>
    <row r="388" spans="1:6">
      <c r="A388" s="38"/>
      <c r="B388" s="38"/>
      <c r="C388" s="5"/>
      <c r="D388" s="5"/>
      <c r="E388" s="5"/>
      <c r="F388" s="5"/>
    </row>
    <row r="389" spans="1:6">
      <c r="A389" s="38"/>
      <c r="B389" s="38"/>
      <c r="C389" s="5"/>
      <c r="D389" s="5"/>
      <c r="E389" s="5"/>
      <c r="F389" s="5"/>
    </row>
    <row r="390" spans="1:6">
      <c r="A390" s="38"/>
      <c r="B390" s="38"/>
      <c r="C390" s="5"/>
      <c r="D390" s="5"/>
      <c r="E390" s="5"/>
      <c r="F390" s="5"/>
    </row>
    <row r="391" spans="1:6">
      <c r="A391" s="38"/>
      <c r="B391" s="38"/>
      <c r="C391" s="5"/>
      <c r="D391" s="5"/>
      <c r="E391" s="5"/>
      <c r="F391" s="5"/>
    </row>
    <row r="392" spans="1:6">
      <c r="A392" s="2"/>
      <c r="B392" s="2"/>
    </row>
    <row r="393" spans="1:6">
      <c r="A393" s="2"/>
      <c r="B393" s="2"/>
    </row>
    <row r="394" spans="1:6">
      <c r="A394" s="2"/>
      <c r="B394" s="2"/>
    </row>
    <row r="395" spans="1:6">
      <c r="A395" s="2"/>
      <c r="B395" s="2"/>
    </row>
    <row r="396" spans="1:6">
      <c r="A396" s="2"/>
      <c r="B396" s="2"/>
    </row>
    <row r="397" spans="1:6">
      <c r="A397" s="2"/>
      <c r="B397" s="2"/>
    </row>
    <row r="398" spans="1:6">
      <c r="A398" s="2"/>
      <c r="B398" s="2"/>
    </row>
    <row r="399" spans="1:6">
      <c r="A399" s="2"/>
      <c r="B399" s="2"/>
    </row>
    <row r="400" spans="1:6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</sheetData>
  <mergeCells count="1">
    <mergeCell ref="C3:D3"/>
  </mergeCells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2"/>
  <sheetViews>
    <sheetView workbookViewId="0">
      <selection activeCell="C20" sqref="C20"/>
    </sheetView>
  </sheetViews>
  <sheetFormatPr baseColWidth="10" defaultColWidth="8.83203125" defaultRowHeight="12" x14ac:dyDescent="0"/>
  <cols>
    <col min="1" max="1" width="5.1640625" customWidth="1"/>
    <col min="2" max="2" width="6.6640625" customWidth="1"/>
    <col min="3" max="3" width="16.6640625" customWidth="1"/>
    <col min="4" max="4" width="5.6640625" customWidth="1"/>
  </cols>
  <sheetData>
    <row r="1" spans="1:16" ht="27.75" customHeight="1">
      <c r="A1" s="76" t="s">
        <v>163</v>
      </c>
      <c r="B1" s="4"/>
      <c r="D1" s="77" t="s">
        <v>31</v>
      </c>
      <c r="J1" s="62"/>
    </row>
    <row r="2" spans="1:16">
      <c r="G2" s="1"/>
      <c r="J2" s="62"/>
    </row>
    <row r="3" spans="1:16">
      <c r="A3" s="6"/>
      <c r="B3" s="6"/>
      <c r="G3" s="1"/>
      <c r="J3" s="62"/>
    </row>
    <row r="4" spans="1:16">
      <c r="A4" s="6"/>
      <c r="B4" s="6"/>
      <c r="J4" s="62"/>
    </row>
    <row r="5" spans="1:16">
      <c r="A5" s="6"/>
      <c r="B5" s="71"/>
      <c r="C5" s="72" t="s">
        <v>133</v>
      </c>
      <c r="D5" s="42"/>
      <c r="E5" s="7"/>
      <c r="J5" s="62"/>
    </row>
    <row r="6" spans="1:16" ht="12.75" customHeight="1">
      <c r="A6" s="6"/>
      <c r="B6" s="61" t="s">
        <v>18</v>
      </c>
      <c r="C6" s="51" t="s">
        <v>19</v>
      </c>
      <c r="D6" s="35"/>
      <c r="J6" s="62"/>
    </row>
    <row r="7" spans="1:16" ht="20">
      <c r="A7" s="6"/>
      <c r="B7" s="61" t="s">
        <v>20</v>
      </c>
      <c r="C7" s="73" t="s">
        <v>162</v>
      </c>
      <c r="D7" s="6"/>
    </row>
    <row r="8" spans="1:16">
      <c r="A8" s="58" t="s">
        <v>21</v>
      </c>
      <c r="B8" s="8"/>
      <c r="E8" s="9" t="s">
        <v>22</v>
      </c>
      <c r="F8" s="10"/>
      <c r="G8" s="10"/>
      <c r="H8" s="10"/>
      <c r="I8" s="10"/>
      <c r="J8" s="10"/>
      <c r="K8" s="10"/>
      <c r="L8" s="11"/>
    </row>
    <row r="9" spans="1:16">
      <c r="A9" s="60">
        <v>1501</v>
      </c>
      <c r="B9" s="38"/>
      <c r="C9" s="5"/>
      <c r="E9" s="12"/>
      <c r="F9" s="13"/>
      <c r="G9" s="13"/>
      <c r="H9" s="13"/>
      <c r="I9" s="13"/>
      <c r="J9" s="13"/>
      <c r="K9" s="13"/>
      <c r="L9" s="14"/>
    </row>
    <row r="10" spans="1:16">
      <c r="A10" s="60">
        <v>1502</v>
      </c>
      <c r="B10" s="38"/>
      <c r="C10" s="5"/>
      <c r="E10" s="15" t="s">
        <v>23</v>
      </c>
      <c r="F10" s="16" t="s">
        <v>40</v>
      </c>
      <c r="G10" s="17"/>
      <c r="H10" s="17"/>
      <c r="I10" s="17"/>
      <c r="J10" s="17"/>
      <c r="K10" s="17"/>
      <c r="L10" s="18"/>
    </row>
    <row r="11" spans="1:16">
      <c r="A11" s="60">
        <v>1503</v>
      </c>
      <c r="B11" s="38"/>
      <c r="C11" s="5"/>
      <c r="E11" s="15" t="s">
        <v>24</v>
      </c>
      <c r="F11" s="16" t="s">
        <v>39</v>
      </c>
      <c r="G11" s="17"/>
      <c r="H11" s="17"/>
      <c r="I11" s="17"/>
      <c r="J11" s="17"/>
      <c r="K11" s="17"/>
      <c r="L11" s="18"/>
    </row>
    <row r="12" spans="1:16">
      <c r="A12" s="60">
        <v>1504</v>
      </c>
      <c r="B12" s="38"/>
      <c r="C12" s="5"/>
      <c r="E12" s="15" t="s">
        <v>148</v>
      </c>
      <c r="F12" s="16" t="s">
        <v>149</v>
      </c>
      <c r="G12" s="17"/>
      <c r="H12" s="17"/>
      <c r="I12" s="17"/>
      <c r="J12" s="17"/>
      <c r="K12" s="17"/>
      <c r="L12" s="18"/>
    </row>
    <row r="13" spans="1:16">
      <c r="A13" s="60">
        <v>1505</v>
      </c>
      <c r="B13" s="38"/>
      <c r="C13" s="5"/>
      <c r="E13" s="15"/>
      <c r="F13" s="69" t="s">
        <v>150</v>
      </c>
      <c r="G13" s="23" t="s">
        <v>158</v>
      </c>
      <c r="H13" s="23"/>
      <c r="I13" s="23"/>
      <c r="J13" s="23"/>
      <c r="K13" s="23"/>
      <c r="L13" s="63"/>
    </row>
    <row r="14" spans="1:16">
      <c r="A14" s="60">
        <v>1506</v>
      </c>
      <c r="B14" s="38"/>
      <c r="C14" s="5"/>
      <c r="E14" s="15"/>
      <c r="F14" s="69"/>
      <c r="G14" s="23" t="s">
        <v>159</v>
      </c>
      <c r="H14" s="23"/>
      <c r="I14" s="23"/>
      <c r="J14" s="23"/>
      <c r="K14" s="23"/>
      <c r="L14" s="63"/>
    </row>
    <row r="15" spans="1:16">
      <c r="A15" s="60">
        <v>1507</v>
      </c>
      <c r="B15" s="38"/>
      <c r="C15" s="5"/>
      <c r="E15" s="12"/>
      <c r="F15" s="26" t="s">
        <v>151</v>
      </c>
      <c r="G15" s="37" t="s">
        <v>160</v>
      </c>
      <c r="H15" s="37"/>
      <c r="I15" s="37"/>
      <c r="J15" s="37"/>
      <c r="K15" s="37"/>
      <c r="L15" s="64"/>
      <c r="M15" s="37"/>
      <c r="N15" s="37"/>
      <c r="O15" s="37"/>
      <c r="P15" s="37"/>
    </row>
    <row r="16" spans="1:16">
      <c r="A16" s="60">
        <v>1508</v>
      </c>
      <c r="B16" s="38"/>
      <c r="C16" s="5"/>
      <c r="E16" s="12"/>
      <c r="F16" s="26"/>
      <c r="G16" s="21" t="s">
        <v>161</v>
      </c>
      <c r="H16" s="21"/>
      <c r="I16" s="21"/>
      <c r="J16" s="21"/>
      <c r="K16" s="21"/>
      <c r="L16" s="65"/>
      <c r="M16" s="21"/>
      <c r="N16" s="21"/>
      <c r="O16" s="21"/>
      <c r="P16" s="21"/>
    </row>
    <row r="17" spans="1:16">
      <c r="A17" s="60">
        <v>1509</v>
      </c>
      <c r="B17" s="38"/>
      <c r="C17" s="5"/>
      <c r="E17" s="12"/>
      <c r="F17" s="26" t="s">
        <v>152</v>
      </c>
      <c r="G17" s="21" t="s">
        <v>153</v>
      </c>
      <c r="H17" s="21"/>
      <c r="I17" s="21"/>
      <c r="J17" s="21"/>
      <c r="K17" s="21"/>
      <c r="L17" s="65"/>
      <c r="M17" s="21"/>
      <c r="N17" s="21"/>
      <c r="O17" s="21"/>
      <c r="P17" s="21"/>
    </row>
    <row r="18" spans="1:16">
      <c r="A18" s="60">
        <v>1510</v>
      </c>
      <c r="B18" s="38"/>
      <c r="C18" s="5"/>
      <c r="E18" s="12"/>
      <c r="F18" s="26" t="s">
        <v>154</v>
      </c>
      <c r="G18" s="21" t="s">
        <v>155</v>
      </c>
      <c r="H18" s="21"/>
      <c r="I18" s="21"/>
      <c r="J18" s="21"/>
      <c r="K18" s="21"/>
      <c r="L18" s="65"/>
      <c r="M18" s="21"/>
      <c r="N18" s="21"/>
      <c r="O18" s="21"/>
      <c r="P18" s="21"/>
    </row>
    <row r="19" spans="1:16">
      <c r="A19" s="60">
        <v>1511</v>
      </c>
      <c r="B19" s="38"/>
      <c r="C19" s="5"/>
      <c r="E19" s="66"/>
      <c r="F19" s="70" t="s">
        <v>156</v>
      </c>
      <c r="G19" s="67" t="s">
        <v>157</v>
      </c>
      <c r="H19" s="67"/>
      <c r="I19" s="67"/>
      <c r="J19" s="67"/>
      <c r="K19" s="67"/>
      <c r="L19" s="68"/>
      <c r="M19" s="21"/>
      <c r="N19" s="21"/>
      <c r="O19" s="21"/>
      <c r="P19" s="21"/>
    </row>
    <row r="20" spans="1:16">
      <c r="A20" s="60">
        <v>1512</v>
      </c>
      <c r="B20" s="38"/>
      <c r="C20" s="5"/>
      <c r="E20" s="6"/>
      <c r="F20" s="6"/>
      <c r="G20" s="6"/>
      <c r="H20" s="6"/>
      <c r="I20" s="6"/>
      <c r="J20" s="6"/>
      <c r="K20" s="6"/>
      <c r="L20" s="6"/>
    </row>
    <row r="21" spans="1:16">
      <c r="A21" s="60">
        <v>1513</v>
      </c>
      <c r="B21" s="38"/>
      <c r="C21" s="5"/>
      <c r="E21" s="22" t="s">
        <v>25</v>
      </c>
      <c r="F21" s="10"/>
      <c r="G21" s="10"/>
      <c r="H21" s="10"/>
      <c r="I21" s="10"/>
      <c r="J21" s="10"/>
      <c r="K21" s="10"/>
      <c r="L21" s="11"/>
      <c r="M21" s="31"/>
      <c r="N21" s="31"/>
    </row>
    <row r="22" spans="1:16">
      <c r="A22" s="60">
        <v>1514</v>
      </c>
      <c r="B22" s="38"/>
      <c r="C22" s="5"/>
      <c r="E22" s="12"/>
      <c r="F22" s="13"/>
      <c r="G22" s="13"/>
      <c r="H22" s="13"/>
      <c r="I22" s="13"/>
      <c r="J22" s="13"/>
      <c r="K22" s="13"/>
      <c r="L22" s="14"/>
      <c r="M22" s="31"/>
      <c r="N22" s="31"/>
    </row>
    <row r="23" spans="1:16">
      <c r="A23" s="60">
        <v>1515</v>
      </c>
      <c r="B23" s="38"/>
      <c r="C23" s="5"/>
      <c r="E23" s="15" t="s">
        <v>26</v>
      </c>
      <c r="F23" s="43" t="s">
        <v>45</v>
      </c>
      <c r="G23" s="44"/>
      <c r="H23" s="21"/>
      <c r="I23" s="17"/>
      <c r="J23" s="17"/>
      <c r="K23" s="17"/>
      <c r="L23" s="18"/>
      <c r="M23" s="31"/>
      <c r="N23" s="31"/>
    </row>
    <row r="24" spans="1:16">
      <c r="A24" s="60">
        <v>1516</v>
      </c>
      <c r="B24" s="38"/>
      <c r="C24" s="5"/>
      <c r="E24" s="15"/>
      <c r="F24" s="43" t="s">
        <v>44</v>
      </c>
      <c r="G24" s="44"/>
      <c r="H24" s="21"/>
      <c r="I24" s="17"/>
      <c r="J24" s="17"/>
      <c r="K24" s="17"/>
      <c r="L24" s="18"/>
      <c r="M24" s="31"/>
      <c r="N24" s="31"/>
    </row>
    <row r="25" spans="1:16">
      <c r="A25" s="60">
        <v>1517</v>
      </c>
      <c r="B25" s="38"/>
      <c r="C25" s="5"/>
      <c r="E25" s="15" t="s">
        <v>27</v>
      </c>
      <c r="F25" s="43" t="s">
        <v>54</v>
      </c>
      <c r="G25" s="32"/>
      <c r="H25" s="32"/>
      <c r="I25" s="17"/>
      <c r="J25" s="17"/>
      <c r="K25" s="17"/>
      <c r="L25" s="18"/>
    </row>
    <row r="26" spans="1:16">
      <c r="A26" s="60">
        <v>1518</v>
      </c>
      <c r="B26" s="38"/>
      <c r="C26" s="5"/>
      <c r="E26" s="12"/>
      <c r="F26" s="43" t="s">
        <v>55</v>
      </c>
      <c r="G26" s="32"/>
      <c r="H26" s="32"/>
      <c r="I26" s="17"/>
      <c r="J26" s="17"/>
      <c r="K26" s="17"/>
      <c r="L26" s="18"/>
    </row>
    <row r="27" spans="1:16">
      <c r="A27" s="60">
        <v>1519</v>
      </c>
      <c r="B27" s="38"/>
      <c r="C27" s="5"/>
      <c r="E27" s="12"/>
      <c r="F27" s="43" t="s">
        <v>56</v>
      </c>
      <c r="G27" s="34"/>
      <c r="H27" s="34"/>
      <c r="I27" s="17"/>
      <c r="J27" s="17"/>
      <c r="K27" s="17"/>
      <c r="L27" s="18"/>
      <c r="M27" s="31"/>
      <c r="N27" s="31"/>
    </row>
    <row r="28" spans="1:16">
      <c r="A28" s="60">
        <v>1520</v>
      </c>
      <c r="B28" s="38"/>
      <c r="C28" s="5"/>
      <c r="E28" s="24"/>
      <c r="F28" s="43" t="s">
        <v>57</v>
      </c>
      <c r="G28" s="17"/>
      <c r="H28" s="17"/>
      <c r="I28" s="17"/>
      <c r="J28" s="17"/>
      <c r="K28" s="17"/>
      <c r="L28" s="18"/>
      <c r="M28" s="31"/>
      <c r="N28" s="31"/>
    </row>
    <row r="29" spans="1:16">
      <c r="A29" s="60">
        <v>1521</v>
      </c>
      <c r="B29" s="38"/>
      <c r="C29" s="5"/>
      <c r="E29" s="15" t="s">
        <v>28</v>
      </c>
      <c r="F29" s="43" t="s">
        <v>77</v>
      </c>
      <c r="G29" s="17"/>
      <c r="H29" s="17"/>
      <c r="I29" s="17"/>
      <c r="J29" s="17"/>
      <c r="K29" s="17"/>
      <c r="L29" s="18"/>
      <c r="M29" s="31"/>
      <c r="N29" s="31"/>
    </row>
    <row r="30" spans="1:16">
      <c r="A30" s="60">
        <v>1522</v>
      </c>
      <c r="B30" s="38"/>
      <c r="C30" s="5"/>
      <c r="E30" s="24"/>
      <c r="F30" s="33" t="s">
        <v>141</v>
      </c>
      <c r="G30" s="32"/>
      <c r="H30" s="32"/>
      <c r="I30" s="32"/>
      <c r="J30" s="32"/>
      <c r="K30" s="32"/>
      <c r="L30" s="46"/>
      <c r="M30" s="31"/>
      <c r="N30" s="31"/>
    </row>
    <row r="31" spans="1:16">
      <c r="A31" s="60">
        <v>1523</v>
      </c>
      <c r="B31" s="38"/>
      <c r="C31" s="5"/>
      <c r="E31" s="24"/>
      <c r="F31" s="32" t="s">
        <v>140</v>
      </c>
      <c r="G31" s="32"/>
      <c r="H31" s="32"/>
      <c r="I31" s="32"/>
      <c r="J31" s="32"/>
      <c r="K31" s="32"/>
      <c r="L31" s="46"/>
      <c r="M31" s="31"/>
      <c r="N31" s="31"/>
    </row>
    <row r="32" spans="1:16">
      <c r="A32" s="60">
        <v>1524</v>
      </c>
      <c r="B32" s="38"/>
      <c r="C32" s="5"/>
      <c r="E32" s="15" t="s">
        <v>29</v>
      </c>
      <c r="F32" s="43" t="s">
        <v>94</v>
      </c>
      <c r="G32" s="17"/>
      <c r="H32" s="17"/>
      <c r="I32" s="17"/>
      <c r="J32" s="17"/>
      <c r="K32" s="17"/>
      <c r="L32" s="18"/>
      <c r="M32" s="31"/>
      <c r="N32" s="31"/>
    </row>
    <row r="33" spans="1:14">
      <c r="A33" s="60">
        <v>1525</v>
      </c>
      <c r="B33" s="38"/>
      <c r="C33" s="5"/>
      <c r="E33" s="15" t="s">
        <v>30</v>
      </c>
      <c r="F33" s="37" t="s">
        <v>109</v>
      </c>
      <c r="G33" s="13"/>
      <c r="H33" s="13"/>
      <c r="I33" s="13"/>
      <c r="J33" s="25"/>
      <c r="K33" s="13"/>
      <c r="L33" s="18"/>
      <c r="M33" s="31"/>
      <c r="N33" s="31"/>
    </row>
    <row r="34" spans="1:14">
      <c r="A34" s="60">
        <v>1526</v>
      </c>
      <c r="B34" s="38"/>
      <c r="C34" s="5"/>
      <c r="E34" s="24"/>
      <c r="F34" s="21" t="s">
        <v>110</v>
      </c>
      <c r="G34" s="25"/>
      <c r="H34" s="13"/>
      <c r="I34" s="13"/>
      <c r="J34" s="25"/>
      <c r="K34" s="13"/>
      <c r="L34" s="18"/>
      <c r="M34" s="31"/>
      <c r="N34" s="31"/>
    </row>
    <row r="35" spans="1:14">
      <c r="A35" s="60">
        <v>1527</v>
      </c>
      <c r="B35" s="38"/>
      <c r="C35" s="5"/>
      <c r="E35" s="24"/>
      <c r="F35" s="21" t="s">
        <v>111</v>
      </c>
      <c r="G35" s="25"/>
      <c r="H35" s="13"/>
      <c r="I35" s="25"/>
      <c r="J35" s="25"/>
      <c r="K35" s="13"/>
      <c r="L35" s="18"/>
      <c r="M35" s="31"/>
      <c r="N35" s="31"/>
    </row>
    <row r="36" spans="1:14">
      <c r="A36" s="60">
        <v>1528</v>
      </c>
      <c r="B36" s="38"/>
      <c r="C36" s="5"/>
      <c r="E36" s="15" t="s">
        <v>134</v>
      </c>
      <c r="F36" s="33" t="s">
        <v>135</v>
      </c>
      <c r="G36" s="32"/>
      <c r="H36" s="17"/>
      <c r="I36" s="17"/>
      <c r="J36" s="17"/>
      <c r="K36" s="17"/>
      <c r="L36" s="18"/>
      <c r="M36" s="31"/>
      <c r="N36" s="31"/>
    </row>
    <row r="37" spans="1:14">
      <c r="A37" s="60">
        <v>1529</v>
      </c>
      <c r="B37" s="38"/>
      <c r="C37" s="5"/>
      <c r="E37" s="47" t="s">
        <v>137</v>
      </c>
      <c r="F37" s="48" t="s">
        <v>138</v>
      </c>
      <c r="G37" s="49"/>
      <c r="H37" s="19"/>
      <c r="I37" s="19"/>
      <c r="J37" s="19"/>
      <c r="K37" s="19"/>
      <c r="L37" s="20"/>
      <c r="M37" s="31"/>
      <c r="N37" s="31"/>
    </row>
    <row r="38" spans="1:14">
      <c r="A38" s="60">
        <v>1530</v>
      </c>
      <c r="B38" s="38"/>
      <c r="C38" s="5"/>
      <c r="E38" s="26"/>
      <c r="F38" s="23"/>
      <c r="G38" s="17"/>
      <c r="H38" s="17"/>
      <c r="I38" s="17"/>
      <c r="J38" s="27"/>
      <c r="K38" s="17"/>
      <c r="L38" s="17"/>
    </row>
    <row r="39" spans="1:14">
      <c r="A39" s="60">
        <v>1531</v>
      </c>
      <c r="B39" s="38"/>
      <c r="C39" s="5"/>
      <c r="E39" s="45"/>
      <c r="F39" s="16"/>
      <c r="G39" s="27"/>
      <c r="H39" s="17"/>
      <c r="I39" s="17"/>
      <c r="J39" s="27"/>
      <c r="K39" s="17"/>
      <c r="L39" s="17"/>
    </row>
    <row r="40" spans="1:14">
      <c r="A40" s="60">
        <v>1532</v>
      </c>
      <c r="B40" s="38"/>
      <c r="C40" s="5"/>
      <c r="E40" s="45"/>
      <c r="F40" s="16"/>
      <c r="G40" s="27"/>
      <c r="H40" s="17"/>
      <c r="I40" s="27"/>
      <c r="J40" s="27"/>
      <c r="K40" s="17"/>
      <c r="L40" s="17"/>
    </row>
    <row r="41" spans="1:14">
      <c r="A41" s="60">
        <v>1533</v>
      </c>
      <c r="B41" s="38"/>
      <c r="C41" s="5"/>
      <c r="E41" s="26"/>
      <c r="F41" s="16"/>
      <c r="G41" s="27"/>
      <c r="H41" s="17"/>
      <c r="I41" s="27"/>
      <c r="J41" s="27"/>
      <c r="K41" s="17"/>
      <c r="L41" s="17"/>
    </row>
    <row r="42" spans="1:14">
      <c r="A42" s="60">
        <v>1534</v>
      </c>
      <c r="B42" s="38"/>
      <c r="C42" s="5"/>
      <c r="E42" s="26"/>
      <c r="F42" s="16"/>
      <c r="G42" s="17"/>
      <c r="H42" s="17"/>
      <c r="I42" s="17"/>
      <c r="J42" s="17"/>
      <c r="K42" s="17"/>
      <c r="L42" s="17"/>
    </row>
    <row r="43" spans="1:14">
      <c r="A43" s="60">
        <v>1535</v>
      </c>
      <c r="B43" s="38"/>
      <c r="C43" s="5"/>
      <c r="E43" s="26"/>
      <c r="F43" s="16"/>
      <c r="G43" s="17"/>
      <c r="H43" s="17"/>
      <c r="I43" s="17"/>
      <c r="J43" s="17"/>
      <c r="K43" s="17"/>
      <c r="L43" s="17"/>
    </row>
    <row r="44" spans="1:14">
      <c r="A44" s="60">
        <v>1536</v>
      </c>
      <c r="B44" s="38"/>
      <c r="C44" s="5"/>
      <c r="E44" s="26"/>
      <c r="F44" s="16"/>
      <c r="G44" s="16"/>
      <c r="H44" s="17"/>
      <c r="I44" s="17"/>
      <c r="J44" s="17"/>
      <c r="K44" s="17"/>
      <c r="L44" s="17"/>
    </row>
    <row r="45" spans="1:14">
      <c r="A45" s="60">
        <v>1537</v>
      </c>
      <c r="B45" s="38"/>
      <c r="C45" s="5"/>
      <c r="E45" s="26"/>
      <c r="F45" s="16"/>
      <c r="G45" s="16"/>
      <c r="H45" s="17"/>
      <c r="I45" s="17"/>
      <c r="J45" s="17"/>
      <c r="K45" s="17"/>
      <c r="L45" s="17"/>
    </row>
    <row r="46" spans="1:14">
      <c r="A46" s="60">
        <v>1538</v>
      </c>
      <c r="B46" s="38"/>
      <c r="C46" s="5"/>
      <c r="E46" s="13"/>
      <c r="F46" s="16"/>
      <c r="G46" s="16"/>
      <c r="H46" s="17"/>
      <c r="I46" s="17"/>
      <c r="J46" s="17"/>
      <c r="K46" s="17"/>
      <c r="L46" s="17"/>
    </row>
    <row r="47" spans="1:14">
      <c r="A47" s="60">
        <v>1539</v>
      </c>
      <c r="B47" s="38"/>
      <c r="C47" s="5"/>
      <c r="D47" s="3"/>
      <c r="E47" s="25"/>
      <c r="F47" s="16"/>
      <c r="G47" s="17"/>
      <c r="H47" s="17"/>
      <c r="I47" s="17"/>
      <c r="J47" s="17"/>
      <c r="K47" s="17"/>
      <c r="L47" s="17"/>
    </row>
    <row r="48" spans="1:14">
      <c r="A48" s="60">
        <v>1540</v>
      </c>
      <c r="B48" s="38"/>
      <c r="C48" s="5"/>
      <c r="D48" s="28"/>
      <c r="E48" s="26"/>
      <c r="F48" s="16"/>
      <c r="G48" s="17"/>
      <c r="H48" s="17"/>
      <c r="I48" s="17"/>
      <c r="J48" s="17"/>
      <c r="K48" s="17"/>
      <c r="L48" s="17"/>
    </row>
    <row r="49" spans="1:25">
      <c r="A49" s="60">
        <v>1541</v>
      </c>
      <c r="B49" s="38"/>
      <c r="C49" s="5"/>
      <c r="D49" s="28"/>
      <c r="E49" s="25"/>
      <c r="F49" s="16"/>
      <c r="G49" s="17"/>
      <c r="H49" s="17"/>
      <c r="I49" s="17"/>
      <c r="J49" s="17"/>
      <c r="K49" s="17"/>
      <c r="L49" s="17"/>
    </row>
    <row r="50" spans="1:25">
      <c r="A50" s="60">
        <v>1542</v>
      </c>
      <c r="B50" s="38"/>
      <c r="C50" s="5"/>
      <c r="E50" s="25"/>
      <c r="F50" s="16"/>
      <c r="G50" s="17"/>
      <c r="H50" s="17"/>
      <c r="I50" s="17"/>
      <c r="J50" s="17"/>
      <c r="K50" s="17"/>
      <c r="L50" s="17"/>
    </row>
    <row r="51" spans="1:25">
      <c r="A51" s="60">
        <v>1543</v>
      </c>
      <c r="B51" s="38"/>
      <c r="C51" s="5"/>
      <c r="E51" s="26"/>
      <c r="F51" s="16"/>
      <c r="G51" s="17"/>
      <c r="H51" s="17"/>
      <c r="I51" s="17"/>
      <c r="J51" s="17"/>
      <c r="K51" s="17"/>
      <c r="L51" s="17"/>
    </row>
    <row r="52" spans="1:25">
      <c r="A52" s="60">
        <v>1544</v>
      </c>
      <c r="B52" s="38"/>
      <c r="C52" s="5"/>
    </row>
    <row r="53" spans="1:25">
      <c r="A53" s="60">
        <v>1545</v>
      </c>
      <c r="B53" s="38"/>
      <c r="C53" s="5"/>
    </row>
    <row r="54" spans="1:25">
      <c r="A54" s="60">
        <v>1546</v>
      </c>
      <c r="B54" s="38"/>
      <c r="C54" s="5"/>
      <c r="R54" s="3"/>
      <c r="S54" s="3"/>
      <c r="T54" s="3"/>
    </row>
    <row r="55" spans="1:25">
      <c r="A55" s="60">
        <v>1547</v>
      </c>
      <c r="B55" s="38"/>
      <c r="C55" s="5"/>
      <c r="E55" s="3"/>
      <c r="F55" s="3"/>
      <c r="G55" s="3"/>
      <c r="H55" s="3"/>
      <c r="I55" s="3"/>
      <c r="J55" s="3"/>
      <c r="K55" s="3"/>
      <c r="L55" s="3"/>
      <c r="R55" s="29"/>
      <c r="S55" s="29"/>
      <c r="T55" s="29"/>
    </row>
    <row r="56" spans="1:25">
      <c r="A56" s="60">
        <v>1548</v>
      </c>
      <c r="B56" s="38"/>
      <c r="C56" s="5"/>
      <c r="E56" s="28"/>
      <c r="F56" s="28"/>
      <c r="G56" s="28"/>
      <c r="H56" s="28"/>
      <c r="I56" s="28"/>
      <c r="J56" s="28"/>
      <c r="K56" s="29"/>
      <c r="L56" s="28"/>
      <c r="R56" s="29"/>
      <c r="S56" s="29"/>
      <c r="T56" s="29"/>
    </row>
    <row r="57" spans="1:25">
      <c r="A57" s="60">
        <v>1549</v>
      </c>
      <c r="B57" s="38"/>
      <c r="C57" s="5"/>
      <c r="E57" s="28"/>
      <c r="F57" s="29"/>
      <c r="G57" s="28"/>
      <c r="H57" s="28"/>
      <c r="I57" s="28"/>
      <c r="J57" s="28"/>
      <c r="K57" s="29"/>
      <c r="L57" s="28"/>
    </row>
    <row r="58" spans="1:25">
      <c r="A58" s="60">
        <v>1550</v>
      </c>
      <c r="B58" s="38"/>
      <c r="C58" s="5"/>
      <c r="Q58" s="3"/>
    </row>
    <row r="59" spans="1:25">
      <c r="A59" s="60">
        <v>1551</v>
      </c>
      <c r="B59" s="38"/>
      <c r="C59" s="5"/>
      <c r="M59" s="3"/>
      <c r="N59" s="3"/>
      <c r="O59" s="3"/>
      <c r="P59" s="3"/>
      <c r="Q59" s="29"/>
    </row>
    <row r="60" spans="1:25">
      <c r="A60" s="60">
        <v>1552</v>
      </c>
      <c r="B60" s="38"/>
      <c r="C60" s="5"/>
      <c r="M60" s="28"/>
      <c r="N60" s="28"/>
      <c r="O60" s="29"/>
      <c r="P60" s="28"/>
      <c r="Q60" s="29"/>
    </row>
    <row r="61" spans="1:25">
      <c r="A61" s="60">
        <v>1553</v>
      </c>
      <c r="B61" s="38"/>
      <c r="C61" s="5"/>
      <c r="M61" s="28"/>
      <c r="N61" s="28"/>
      <c r="O61" s="29"/>
      <c r="P61" s="28"/>
    </row>
    <row r="62" spans="1:25">
      <c r="A62" s="60">
        <v>1554</v>
      </c>
      <c r="B62" s="38"/>
      <c r="C62" s="5"/>
    </row>
    <row r="63" spans="1:25">
      <c r="A63" s="60">
        <v>1555</v>
      </c>
      <c r="B63" s="38"/>
      <c r="C63" s="5"/>
      <c r="R63" s="3"/>
      <c r="S63" s="3"/>
      <c r="T63" s="3"/>
      <c r="U63" s="3"/>
      <c r="V63" s="3"/>
      <c r="W63" s="3"/>
      <c r="X63" s="3"/>
      <c r="Y63" s="3"/>
    </row>
    <row r="64" spans="1:25">
      <c r="A64" s="60">
        <v>1556</v>
      </c>
      <c r="B64" s="38"/>
      <c r="C64" s="5"/>
      <c r="E64" s="3"/>
      <c r="F64" s="3"/>
      <c r="G64" s="3"/>
      <c r="H64" s="3"/>
      <c r="I64" s="3"/>
      <c r="J64" s="3"/>
      <c r="K64" s="3"/>
      <c r="L64" s="3"/>
      <c r="R64" s="28"/>
      <c r="S64" s="29"/>
      <c r="T64" s="28"/>
      <c r="U64" s="28"/>
      <c r="V64" s="28"/>
      <c r="W64" s="29"/>
      <c r="X64" s="28"/>
    </row>
    <row r="65" spans="1:25">
      <c r="A65" s="60">
        <v>1557</v>
      </c>
      <c r="B65" s="38"/>
      <c r="C65" s="5"/>
      <c r="E65" s="28"/>
      <c r="F65" s="28"/>
      <c r="G65" s="28"/>
      <c r="H65" s="28"/>
      <c r="I65" s="28"/>
      <c r="J65" s="28"/>
      <c r="K65" s="28"/>
      <c r="L65" s="28"/>
    </row>
    <row r="66" spans="1:25">
      <c r="A66" s="60">
        <v>1558</v>
      </c>
      <c r="B66" s="38"/>
      <c r="C66" s="5"/>
    </row>
    <row r="67" spans="1:25">
      <c r="A67" s="60">
        <v>1559</v>
      </c>
      <c r="B67" s="38"/>
      <c r="C67" s="5"/>
      <c r="Q67" s="3"/>
      <c r="R67" s="3"/>
      <c r="S67" s="3"/>
      <c r="T67" s="3"/>
      <c r="U67" s="3"/>
      <c r="V67" s="3"/>
      <c r="W67" s="3"/>
      <c r="X67" s="3"/>
      <c r="Y67" s="3"/>
    </row>
    <row r="68" spans="1:25">
      <c r="A68" s="60">
        <v>1560</v>
      </c>
      <c r="B68" s="38"/>
      <c r="C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8"/>
      <c r="R68" s="29"/>
      <c r="S68" s="28"/>
      <c r="T68" s="28"/>
      <c r="U68" s="28"/>
      <c r="V68" s="29"/>
      <c r="W68" s="28"/>
      <c r="X68" s="29"/>
    </row>
    <row r="69" spans="1:25">
      <c r="A69" s="60">
        <v>1561</v>
      </c>
      <c r="B69" s="38"/>
      <c r="C69" s="5"/>
      <c r="E69" s="28"/>
      <c r="F69" s="28"/>
      <c r="G69" s="28"/>
      <c r="H69" s="28"/>
      <c r="I69" s="28"/>
      <c r="J69" s="28"/>
      <c r="K69" s="28"/>
      <c r="L69" s="28"/>
      <c r="M69" s="29"/>
      <c r="N69" s="28"/>
      <c r="O69" s="28"/>
      <c r="P69" s="28"/>
    </row>
    <row r="70" spans="1:25">
      <c r="A70" s="60">
        <v>1562</v>
      </c>
      <c r="B70" s="38"/>
      <c r="C70" s="5"/>
    </row>
    <row r="71" spans="1:25">
      <c r="A71" s="60">
        <v>1563</v>
      </c>
      <c r="B71" s="38"/>
      <c r="C71" s="5"/>
      <c r="Q71" s="3"/>
    </row>
    <row r="72" spans="1:25">
      <c r="A72" s="60">
        <v>1564</v>
      </c>
      <c r="B72" s="38"/>
      <c r="C72" s="5"/>
      <c r="M72" s="3"/>
      <c r="N72" s="3"/>
      <c r="O72" s="3"/>
      <c r="P72" s="3"/>
      <c r="Q72" s="28"/>
    </row>
    <row r="73" spans="1:25">
      <c r="A73" s="60">
        <v>1565</v>
      </c>
      <c r="B73" s="38"/>
      <c r="C73" s="5"/>
      <c r="M73" s="28"/>
      <c r="N73" s="28"/>
      <c r="O73" s="28"/>
      <c r="P73" s="28"/>
    </row>
    <row r="74" spans="1:25">
      <c r="A74" s="60">
        <v>1566</v>
      </c>
      <c r="B74" s="38"/>
      <c r="C74" s="5"/>
    </row>
    <row r="75" spans="1:25">
      <c r="A75" s="60">
        <v>1567</v>
      </c>
      <c r="B75" s="38"/>
      <c r="C75" s="5"/>
    </row>
    <row r="76" spans="1:25">
      <c r="A76" s="60">
        <v>1568</v>
      </c>
      <c r="B76" s="38"/>
      <c r="C76" s="5"/>
    </row>
    <row r="77" spans="1:25">
      <c r="A77" s="60">
        <v>1569</v>
      </c>
      <c r="B77" s="38"/>
      <c r="C77" s="5"/>
    </row>
    <row r="78" spans="1:25">
      <c r="A78" s="60">
        <v>1570</v>
      </c>
      <c r="B78" s="38"/>
      <c r="C78" s="5"/>
    </row>
    <row r="79" spans="1:25">
      <c r="A79" s="60">
        <v>1571</v>
      </c>
      <c r="B79" s="38"/>
      <c r="C79" s="5"/>
    </row>
    <row r="80" spans="1:25">
      <c r="A80" s="60">
        <v>1572</v>
      </c>
      <c r="B80" s="38"/>
      <c r="C80" s="5"/>
    </row>
    <row r="81" spans="1:3">
      <c r="A81" s="60">
        <v>1573</v>
      </c>
      <c r="B81" s="38"/>
      <c r="C81" s="5"/>
    </row>
    <row r="82" spans="1:3">
      <c r="A82" s="60">
        <v>1574</v>
      </c>
      <c r="B82" s="38"/>
      <c r="C82" s="5"/>
    </row>
    <row r="83" spans="1:3">
      <c r="A83" s="60">
        <v>1575</v>
      </c>
      <c r="B83" s="38"/>
      <c r="C83" s="5"/>
    </row>
    <row r="84" spans="1:3">
      <c r="A84" s="60">
        <v>1576</v>
      </c>
      <c r="B84" s="38"/>
      <c r="C84" s="5"/>
    </row>
    <row r="85" spans="1:3">
      <c r="A85" s="60">
        <v>1577</v>
      </c>
      <c r="B85" s="38"/>
      <c r="C85" s="5"/>
    </row>
    <row r="86" spans="1:3">
      <c r="A86" s="60">
        <v>1578</v>
      </c>
      <c r="B86" s="38"/>
      <c r="C86" s="5"/>
    </row>
    <row r="87" spans="1:3">
      <c r="A87" s="60">
        <v>1579</v>
      </c>
      <c r="B87" s="38"/>
      <c r="C87" s="5"/>
    </row>
    <row r="88" spans="1:3">
      <c r="A88" s="60">
        <v>1580</v>
      </c>
      <c r="B88" s="38"/>
      <c r="C88" s="5"/>
    </row>
    <row r="89" spans="1:3">
      <c r="A89" s="60">
        <v>1581</v>
      </c>
      <c r="B89" s="38"/>
      <c r="C89" s="5"/>
    </row>
    <row r="90" spans="1:3">
      <c r="A90" s="60">
        <v>1582</v>
      </c>
      <c r="B90" s="38"/>
      <c r="C90" s="5"/>
    </row>
    <row r="91" spans="1:3">
      <c r="A91" s="60">
        <v>1583</v>
      </c>
      <c r="B91" s="38"/>
      <c r="C91" s="5"/>
    </row>
    <row r="92" spans="1:3">
      <c r="A92" s="60">
        <v>1584</v>
      </c>
      <c r="B92" s="38"/>
      <c r="C92" s="5"/>
    </row>
    <row r="93" spans="1:3">
      <c r="A93" s="60">
        <v>1585</v>
      </c>
      <c r="B93" s="38"/>
      <c r="C93" s="5"/>
    </row>
    <row r="94" spans="1:3">
      <c r="A94" s="60">
        <v>1586</v>
      </c>
      <c r="B94" s="38"/>
      <c r="C94" s="5"/>
    </row>
    <row r="95" spans="1:3">
      <c r="A95" s="60">
        <v>1587</v>
      </c>
      <c r="B95" s="38"/>
      <c r="C95" s="5"/>
    </row>
    <row r="96" spans="1:3">
      <c r="A96" s="60">
        <v>1588</v>
      </c>
      <c r="B96" s="38"/>
      <c r="C96" s="5"/>
    </row>
    <row r="97" spans="1:3">
      <c r="A97" s="60">
        <v>1589</v>
      </c>
      <c r="B97" s="38"/>
      <c r="C97" s="5"/>
    </row>
    <row r="98" spans="1:3">
      <c r="A98" s="60">
        <v>1590</v>
      </c>
      <c r="B98" s="38"/>
      <c r="C98" s="5"/>
    </row>
    <row r="99" spans="1:3">
      <c r="A99" s="60">
        <v>1591</v>
      </c>
      <c r="B99" s="38"/>
      <c r="C99" s="5"/>
    </row>
    <row r="100" spans="1:3">
      <c r="A100" s="60">
        <v>1592</v>
      </c>
      <c r="B100" s="38"/>
      <c r="C100" s="5"/>
    </row>
    <row r="101" spans="1:3">
      <c r="A101" s="60">
        <v>1593</v>
      </c>
      <c r="B101" s="38"/>
      <c r="C101" s="5"/>
    </row>
    <row r="102" spans="1:3">
      <c r="A102" s="60">
        <v>1594</v>
      </c>
      <c r="B102" s="38"/>
      <c r="C102" s="5"/>
    </row>
    <row r="103" spans="1:3">
      <c r="A103" s="60">
        <v>1595</v>
      </c>
      <c r="B103" s="38"/>
      <c r="C103" s="5"/>
    </row>
    <row r="104" spans="1:3">
      <c r="A104" s="60">
        <v>1596</v>
      </c>
      <c r="B104" s="38"/>
      <c r="C104" s="5"/>
    </row>
    <row r="105" spans="1:3">
      <c r="A105" s="60">
        <v>1597</v>
      </c>
      <c r="B105" s="38"/>
      <c r="C105" s="5"/>
    </row>
    <row r="106" spans="1:3">
      <c r="A106" s="60">
        <v>1598</v>
      </c>
      <c r="B106" s="38"/>
      <c r="C106" s="5"/>
    </row>
    <row r="107" spans="1:3">
      <c r="A107" s="60">
        <v>1599</v>
      </c>
      <c r="B107" s="38"/>
      <c r="C107" s="5"/>
    </row>
    <row r="108" spans="1:3">
      <c r="A108" s="60">
        <v>1600</v>
      </c>
      <c r="B108" s="38"/>
      <c r="C108" s="5"/>
    </row>
    <row r="109" spans="1:3">
      <c r="A109" s="60">
        <v>1601</v>
      </c>
      <c r="B109" s="38"/>
      <c r="C109" s="5"/>
    </row>
    <row r="110" spans="1:3">
      <c r="A110" s="60">
        <v>1602</v>
      </c>
      <c r="B110" s="38"/>
      <c r="C110" s="5"/>
    </row>
    <row r="111" spans="1:3">
      <c r="A111" s="60">
        <v>1603</v>
      </c>
      <c r="B111" s="38"/>
      <c r="C111" s="5"/>
    </row>
    <row r="112" spans="1:3">
      <c r="A112" s="60">
        <v>1604</v>
      </c>
      <c r="B112" s="38"/>
      <c r="C112" s="5"/>
    </row>
    <row r="113" spans="1:3">
      <c r="A113" s="60">
        <v>1605</v>
      </c>
      <c r="B113" s="38"/>
      <c r="C113" s="5"/>
    </row>
    <row r="114" spans="1:3">
      <c r="A114" s="60">
        <v>1606</v>
      </c>
      <c r="B114" s="38"/>
      <c r="C114" s="5"/>
    </row>
    <row r="115" spans="1:3">
      <c r="A115" s="60">
        <v>1607</v>
      </c>
      <c r="B115" s="38"/>
      <c r="C115" s="5"/>
    </row>
    <row r="116" spans="1:3">
      <c r="A116" s="60">
        <v>1608</v>
      </c>
      <c r="B116" s="38"/>
      <c r="C116" s="5"/>
    </row>
    <row r="117" spans="1:3">
      <c r="A117" s="60">
        <v>1609</v>
      </c>
      <c r="B117" s="38"/>
      <c r="C117" s="5"/>
    </row>
    <row r="118" spans="1:3">
      <c r="A118" s="60">
        <v>1610</v>
      </c>
      <c r="B118" s="38"/>
      <c r="C118" s="5"/>
    </row>
    <row r="119" spans="1:3">
      <c r="A119" s="60">
        <v>1611</v>
      </c>
      <c r="B119" s="38"/>
      <c r="C119" s="5"/>
    </row>
    <row r="120" spans="1:3">
      <c r="A120" s="60">
        <v>1612</v>
      </c>
      <c r="B120" s="38"/>
      <c r="C120" s="5"/>
    </row>
    <row r="121" spans="1:3">
      <c r="A121" s="60">
        <v>1613</v>
      </c>
      <c r="B121" s="38"/>
      <c r="C121" s="5"/>
    </row>
    <row r="122" spans="1:3">
      <c r="A122" s="60">
        <v>1614</v>
      </c>
      <c r="B122" s="38"/>
      <c r="C122" s="5"/>
    </row>
    <row r="123" spans="1:3">
      <c r="A123" s="60">
        <v>1615</v>
      </c>
      <c r="B123" s="38"/>
      <c r="C123" s="5"/>
    </row>
    <row r="124" spans="1:3">
      <c r="A124" s="60">
        <v>1616</v>
      </c>
      <c r="B124" s="38"/>
      <c r="C124" s="5"/>
    </row>
    <row r="125" spans="1:3">
      <c r="A125" s="60">
        <v>1617</v>
      </c>
      <c r="B125" s="38"/>
      <c r="C125" s="5"/>
    </row>
    <row r="126" spans="1:3">
      <c r="A126" s="60">
        <v>1618</v>
      </c>
      <c r="B126" s="38"/>
      <c r="C126" s="5"/>
    </row>
    <row r="127" spans="1:3">
      <c r="A127" s="60">
        <v>1619</v>
      </c>
      <c r="B127" s="38"/>
      <c r="C127" s="5"/>
    </row>
    <row r="128" spans="1:3">
      <c r="A128" s="60">
        <v>1620</v>
      </c>
      <c r="B128" s="38"/>
      <c r="C128" s="5"/>
    </row>
    <row r="129" spans="1:3">
      <c r="A129" s="60">
        <v>1621</v>
      </c>
      <c r="B129" s="38"/>
      <c r="C129" s="5"/>
    </row>
    <row r="130" spans="1:3">
      <c r="A130" s="60">
        <v>1622</v>
      </c>
      <c r="B130" s="38"/>
      <c r="C130" s="5"/>
    </row>
    <row r="131" spans="1:3">
      <c r="A131" s="60">
        <v>1623</v>
      </c>
      <c r="B131" s="38"/>
      <c r="C131" s="5"/>
    </row>
    <row r="132" spans="1:3">
      <c r="A132" s="60">
        <v>1624</v>
      </c>
      <c r="B132" s="38"/>
      <c r="C132" s="5"/>
    </row>
    <row r="133" spans="1:3">
      <c r="A133" s="60">
        <v>1625</v>
      </c>
      <c r="B133" s="38"/>
      <c r="C133" s="5"/>
    </row>
    <row r="134" spans="1:3">
      <c r="A134" s="60">
        <v>1626</v>
      </c>
      <c r="B134" s="38"/>
      <c r="C134" s="5"/>
    </row>
    <row r="135" spans="1:3">
      <c r="A135" s="60">
        <v>1627</v>
      </c>
      <c r="B135" s="38"/>
      <c r="C135" s="5"/>
    </row>
    <row r="136" spans="1:3">
      <c r="A136" s="60">
        <v>1628</v>
      </c>
      <c r="B136" s="38"/>
      <c r="C136" s="5"/>
    </row>
    <row r="137" spans="1:3">
      <c r="A137" s="60">
        <v>1629</v>
      </c>
      <c r="B137" s="38"/>
      <c r="C137" s="5"/>
    </row>
    <row r="138" spans="1:3">
      <c r="A138" s="60">
        <v>1630</v>
      </c>
      <c r="B138" s="38"/>
      <c r="C138" s="5"/>
    </row>
    <row r="139" spans="1:3">
      <c r="A139" s="60">
        <v>1631</v>
      </c>
      <c r="B139" s="38"/>
      <c r="C139" s="5"/>
    </row>
    <row r="140" spans="1:3">
      <c r="A140" s="60">
        <v>1632</v>
      </c>
      <c r="B140" s="38"/>
      <c r="C140" s="5"/>
    </row>
    <row r="141" spans="1:3">
      <c r="A141" s="60">
        <v>1633</v>
      </c>
      <c r="B141" s="38"/>
      <c r="C141" s="5"/>
    </row>
    <row r="142" spans="1:3">
      <c r="A142" s="60">
        <v>1634</v>
      </c>
      <c r="B142" s="38"/>
      <c r="C142" s="5"/>
    </row>
    <row r="143" spans="1:3">
      <c r="A143" s="60">
        <v>1635</v>
      </c>
      <c r="B143" s="38"/>
      <c r="C143" s="5"/>
    </row>
    <row r="144" spans="1:3">
      <c r="A144" s="60">
        <v>1636</v>
      </c>
      <c r="B144" s="38"/>
      <c r="C144" s="5"/>
    </row>
    <row r="145" spans="1:3">
      <c r="A145" s="60">
        <v>1637</v>
      </c>
      <c r="B145" s="38"/>
      <c r="C145" s="5"/>
    </row>
    <row r="146" spans="1:3">
      <c r="A146" s="60">
        <v>1638</v>
      </c>
      <c r="B146" s="38"/>
      <c r="C146" s="5"/>
    </row>
    <row r="147" spans="1:3">
      <c r="A147" s="60">
        <v>1639</v>
      </c>
      <c r="B147" s="38"/>
      <c r="C147" s="5"/>
    </row>
    <row r="148" spans="1:3">
      <c r="A148" s="60">
        <v>1640</v>
      </c>
      <c r="B148" s="38"/>
      <c r="C148" s="5"/>
    </row>
    <row r="149" spans="1:3">
      <c r="A149" s="60">
        <v>1641</v>
      </c>
      <c r="B149" s="38"/>
      <c r="C149" s="5"/>
    </row>
    <row r="150" spans="1:3">
      <c r="A150" s="60">
        <v>1642</v>
      </c>
      <c r="B150" s="38"/>
      <c r="C150" s="5"/>
    </row>
    <row r="151" spans="1:3">
      <c r="A151" s="60">
        <v>1643</v>
      </c>
      <c r="B151" s="38"/>
      <c r="C151" s="5"/>
    </row>
    <row r="152" spans="1:3">
      <c r="A152" s="60">
        <v>1644</v>
      </c>
      <c r="B152" s="38"/>
      <c r="C152" s="5"/>
    </row>
    <row r="153" spans="1:3">
      <c r="A153" s="60">
        <v>1645</v>
      </c>
      <c r="B153" s="38"/>
      <c r="C153" s="5"/>
    </row>
    <row r="154" spans="1:3">
      <c r="A154" s="60">
        <v>1646</v>
      </c>
      <c r="B154" s="38"/>
      <c r="C154" s="5"/>
    </row>
    <row r="155" spans="1:3">
      <c r="A155" s="60">
        <v>1647</v>
      </c>
      <c r="B155" s="38"/>
      <c r="C155" s="5"/>
    </row>
    <row r="156" spans="1:3">
      <c r="A156" s="60">
        <v>1648</v>
      </c>
      <c r="B156" s="38"/>
      <c r="C156" s="5"/>
    </row>
    <row r="157" spans="1:3">
      <c r="A157" s="60">
        <v>1649</v>
      </c>
      <c r="B157" s="38"/>
      <c r="C157" s="5"/>
    </row>
    <row r="158" spans="1:3">
      <c r="A158" s="60">
        <v>1650</v>
      </c>
      <c r="B158" s="38"/>
      <c r="C158" s="5"/>
    </row>
    <row r="159" spans="1:3">
      <c r="A159" s="60">
        <v>1651</v>
      </c>
      <c r="B159" s="38"/>
      <c r="C159" s="5"/>
    </row>
    <row r="160" spans="1:3">
      <c r="A160" s="60">
        <v>1652</v>
      </c>
      <c r="B160" s="38"/>
      <c r="C160" s="5"/>
    </row>
    <row r="161" spans="1:3">
      <c r="A161" s="60">
        <v>1653</v>
      </c>
      <c r="B161" s="38"/>
      <c r="C161" s="5"/>
    </row>
    <row r="162" spans="1:3">
      <c r="A162" s="60">
        <v>1654</v>
      </c>
      <c r="B162" s="38"/>
      <c r="C162" s="5"/>
    </row>
    <row r="163" spans="1:3">
      <c r="A163" s="60">
        <v>1655</v>
      </c>
      <c r="B163" s="38"/>
      <c r="C163" s="5"/>
    </row>
    <row r="164" spans="1:3">
      <c r="A164" s="60">
        <v>1656</v>
      </c>
      <c r="B164" s="38"/>
      <c r="C164" s="5"/>
    </row>
    <row r="165" spans="1:3">
      <c r="A165" s="60">
        <v>1657</v>
      </c>
      <c r="B165" s="38"/>
      <c r="C165" s="5"/>
    </row>
    <row r="166" spans="1:3">
      <c r="A166" s="60">
        <v>1658</v>
      </c>
      <c r="B166" s="38"/>
      <c r="C166" s="5"/>
    </row>
    <row r="167" spans="1:3">
      <c r="A167" s="60">
        <v>1659</v>
      </c>
      <c r="B167" s="38"/>
      <c r="C167" s="5"/>
    </row>
    <row r="168" spans="1:3">
      <c r="A168" s="60">
        <v>1660</v>
      </c>
      <c r="B168" s="38"/>
      <c r="C168" s="5"/>
    </row>
    <row r="169" spans="1:3">
      <c r="A169" s="60">
        <v>1661</v>
      </c>
      <c r="B169" s="38"/>
      <c r="C169" s="5"/>
    </row>
    <row r="170" spans="1:3">
      <c r="A170" s="60">
        <v>1662</v>
      </c>
      <c r="B170" s="38"/>
      <c r="C170" s="5"/>
    </row>
    <row r="171" spans="1:3">
      <c r="A171" s="60">
        <v>1663</v>
      </c>
      <c r="B171" s="38"/>
      <c r="C171" s="5"/>
    </row>
    <row r="172" spans="1:3">
      <c r="A172" s="60">
        <v>1664</v>
      </c>
      <c r="B172" s="38"/>
      <c r="C172" s="5"/>
    </row>
    <row r="173" spans="1:3">
      <c r="A173" s="60">
        <v>1665</v>
      </c>
      <c r="B173" s="38"/>
      <c r="C173" s="5"/>
    </row>
    <row r="174" spans="1:3">
      <c r="A174" s="60">
        <v>1666</v>
      </c>
      <c r="B174" s="38"/>
      <c r="C174" s="5"/>
    </row>
    <row r="175" spans="1:3">
      <c r="A175" s="60">
        <v>1667</v>
      </c>
      <c r="B175" s="38"/>
      <c r="C175" s="5"/>
    </row>
    <row r="176" spans="1:3">
      <c r="A176" s="60">
        <v>1668</v>
      </c>
      <c r="B176" s="38"/>
      <c r="C176" s="5"/>
    </row>
    <row r="177" spans="1:3">
      <c r="A177" s="60">
        <v>1669</v>
      </c>
      <c r="B177" s="38"/>
      <c r="C177" s="5"/>
    </row>
    <row r="178" spans="1:3">
      <c r="A178" s="60">
        <v>1670</v>
      </c>
      <c r="B178" s="38"/>
      <c r="C178" s="5"/>
    </row>
    <row r="179" spans="1:3">
      <c r="A179" s="60">
        <v>1671</v>
      </c>
      <c r="B179" s="38"/>
      <c r="C179" s="5"/>
    </row>
    <row r="180" spans="1:3">
      <c r="A180" s="60">
        <v>1672</v>
      </c>
      <c r="B180" s="38"/>
      <c r="C180" s="5"/>
    </row>
    <row r="181" spans="1:3">
      <c r="A181" s="60">
        <v>1673</v>
      </c>
      <c r="B181" s="38"/>
      <c r="C181" s="5"/>
    </row>
    <row r="182" spans="1:3">
      <c r="A182" s="60">
        <v>1674</v>
      </c>
      <c r="B182" s="38"/>
      <c r="C182" s="5"/>
    </row>
    <row r="183" spans="1:3">
      <c r="A183" s="60">
        <v>1675</v>
      </c>
      <c r="B183" s="38"/>
      <c r="C183" s="5"/>
    </row>
    <row r="184" spans="1:3">
      <c r="A184" s="60">
        <v>1676</v>
      </c>
      <c r="B184" s="38"/>
      <c r="C184" s="5"/>
    </row>
    <row r="185" spans="1:3">
      <c r="A185" s="60">
        <v>1677</v>
      </c>
      <c r="B185" s="38"/>
      <c r="C185" s="5"/>
    </row>
    <row r="186" spans="1:3">
      <c r="A186" s="60">
        <v>1678</v>
      </c>
      <c r="B186" s="38"/>
      <c r="C186" s="5"/>
    </row>
    <row r="187" spans="1:3">
      <c r="A187" s="60">
        <v>1679</v>
      </c>
      <c r="B187" s="38"/>
      <c r="C187" s="5"/>
    </row>
    <row r="188" spans="1:3">
      <c r="A188" s="60">
        <v>1680</v>
      </c>
      <c r="B188" s="38"/>
      <c r="C188" s="5"/>
    </row>
    <row r="189" spans="1:3">
      <c r="A189" s="60">
        <v>1681</v>
      </c>
      <c r="B189" s="38"/>
      <c r="C189" s="5"/>
    </row>
    <row r="190" spans="1:3">
      <c r="A190" s="60">
        <v>1682</v>
      </c>
      <c r="B190" s="38"/>
      <c r="C190" s="5"/>
    </row>
    <row r="191" spans="1:3">
      <c r="A191" s="60">
        <v>1683</v>
      </c>
      <c r="B191" s="38"/>
      <c r="C191" s="5"/>
    </row>
    <row r="192" spans="1:3">
      <c r="A192" s="60">
        <v>1684</v>
      </c>
      <c r="B192" s="38"/>
      <c r="C192" s="5"/>
    </row>
    <row r="193" spans="1:3">
      <c r="A193" s="60">
        <v>1685</v>
      </c>
      <c r="B193" s="38"/>
      <c r="C193" s="5"/>
    </row>
    <row r="194" spans="1:3">
      <c r="A194" s="60">
        <v>1686</v>
      </c>
      <c r="B194" s="38"/>
      <c r="C194" s="5"/>
    </row>
    <row r="195" spans="1:3">
      <c r="A195" s="60">
        <v>1687</v>
      </c>
      <c r="B195" s="38"/>
      <c r="C195" s="5"/>
    </row>
    <row r="196" spans="1:3">
      <c r="A196" s="60">
        <v>1688</v>
      </c>
      <c r="B196" s="38"/>
      <c r="C196" s="5"/>
    </row>
    <row r="197" spans="1:3">
      <c r="A197" s="60">
        <v>1689</v>
      </c>
      <c r="B197" s="38"/>
      <c r="C197" s="5"/>
    </row>
    <row r="198" spans="1:3">
      <c r="A198" s="60">
        <v>1690</v>
      </c>
      <c r="B198" s="38"/>
      <c r="C198" s="5"/>
    </row>
    <row r="199" spans="1:3">
      <c r="A199" s="60">
        <v>1691</v>
      </c>
      <c r="B199" s="38"/>
      <c r="C199" s="5"/>
    </row>
    <row r="200" spans="1:3">
      <c r="A200" s="60">
        <v>1692</v>
      </c>
      <c r="B200" s="38"/>
      <c r="C200" s="5"/>
    </row>
    <row r="201" spans="1:3">
      <c r="A201" s="60">
        <v>1693</v>
      </c>
      <c r="B201" s="38"/>
      <c r="C201" s="5"/>
    </row>
    <row r="202" spans="1:3">
      <c r="A202" s="60">
        <v>1694</v>
      </c>
      <c r="B202" s="38"/>
      <c r="C202" s="5"/>
    </row>
    <row r="203" spans="1:3">
      <c r="A203" s="60">
        <v>1695</v>
      </c>
      <c r="B203" s="38"/>
      <c r="C203" s="5"/>
    </row>
    <row r="204" spans="1:3">
      <c r="A204" s="60">
        <v>1696</v>
      </c>
      <c r="B204" s="38"/>
      <c r="C204" s="5"/>
    </row>
    <row r="205" spans="1:3">
      <c r="A205" s="60">
        <v>1697</v>
      </c>
      <c r="B205" s="38"/>
      <c r="C205" s="5"/>
    </row>
    <row r="206" spans="1:3">
      <c r="A206" s="60">
        <v>1698</v>
      </c>
      <c r="B206" s="38"/>
      <c r="C206" s="5"/>
    </row>
    <row r="207" spans="1:3">
      <c r="A207" s="60">
        <v>1699</v>
      </c>
      <c r="B207" s="38"/>
      <c r="C207" s="5"/>
    </row>
    <row r="208" spans="1:3">
      <c r="A208" s="60">
        <v>1700</v>
      </c>
      <c r="B208" s="38"/>
      <c r="C208" s="5"/>
    </row>
    <row r="209" spans="1:3">
      <c r="A209" s="60">
        <v>1701</v>
      </c>
      <c r="B209" s="38"/>
      <c r="C209" s="5"/>
    </row>
    <row r="210" spans="1:3">
      <c r="A210" s="60">
        <v>1702</v>
      </c>
      <c r="B210" s="38"/>
      <c r="C210" s="5"/>
    </row>
    <row r="211" spans="1:3">
      <c r="A211" s="60">
        <v>1703</v>
      </c>
      <c r="B211" s="38"/>
      <c r="C211" s="5"/>
    </row>
    <row r="212" spans="1:3">
      <c r="A212" s="60">
        <v>1704</v>
      </c>
      <c r="B212" s="38"/>
      <c r="C212" s="5"/>
    </row>
    <row r="213" spans="1:3">
      <c r="A213" s="60">
        <v>1705</v>
      </c>
      <c r="B213" s="38"/>
      <c r="C213" s="5"/>
    </row>
    <row r="214" spans="1:3">
      <c r="A214" s="60">
        <v>1706</v>
      </c>
      <c r="B214" s="38"/>
      <c r="C214" s="5"/>
    </row>
    <row r="215" spans="1:3">
      <c r="A215" s="60">
        <v>1707</v>
      </c>
      <c r="B215" s="38"/>
      <c r="C215" s="5"/>
    </row>
    <row r="216" spans="1:3">
      <c r="A216" s="60">
        <v>1708</v>
      </c>
      <c r="B216" s="38"/>
      <c r="C216" s="5"/>
    </row>
    <row r="217" spans="1:3">
      <c r="A217" s="60">
        <v>1709</v>
      </c>
      <c r="B217" s="38"/>
      <c r="C217" s="5"/>
    </row>
    <row r="218" spans="1:3">
      <c r="A218" s="60">
        <v>1710</v>
      </c>
      <c r="B218" s="38"/>
      <c r="C218" s="5"/>
    </row>
    <row r="219" spans="1:3">
      <c r="A219" s="60">
        <v>1711</v>
      </c>
      <c r="B219" s="38"/>
      <c r="C219" s="5"/>
    </row>
    <row r="220" spans="1:3">
      <c r="A220" s="60">
        <v>1712</v>
      </c>
      <c r="B220" s="38"/>
      <c r="C220" s="5"/>
    </row>
    <row r="221" spans="1:3">
      <c r="A221" s="60">
        <v>1713</v>
      </c>
      <c r="B221" s="38"/>
      <c r="C221" s="5"/>
    </row>
    <row r="222" spans="1:3">
      <c r="A222" s="60">
        <v>1714</v>
      </c>
      <c r="B222" s="38"/>
      <c r="C222" s="5"/>
    </row>
    <row r="223" spans="1:3">
      <c r="A223" s="60">
        <v>1715</v>
      </c>
      <c r="B223" s="38"/>
      <c r="C223" s="5"/>
    </row>
    <row r="224" spans="1:3">
      <c r="A224" s="60">
        <v>1716</v>
      </c>
      <c r="B224" s="38"/>
      <c r="C224" s="5"/>
    </row>
    <row r="225" spans="1:3">
      <c r="A225" s="60">
        <v>1717</v>
      </c>
      <c r="B225" s="38"/>
      <c r="C225" s="5"/>
    </row>
    <row r="226" spans="1:3">
      <c r="A226" s="60">
        <v>1718</v>
      </c>
      <c r="B226" s="38"/>
      <c r="C226" s="5"/>
    </row>
    <row r="227" spans="1:3">
      <c r="A227" s="60">
        <v>1719</v>
      </c>
      <c r="B227" s="38"/>
      <c r="C227" s="5"/>
    </row>
    <row r="228" spans="1:3">
      <c r="A228" s="60">
        <v>1720</v>
      </c>
      <c r="B228" s="38"/>
      <c r="C228" s="5"/>
    </row>
    <row r="229" spans="1:3">
      <c r="A229" s="60">
        <v>1721</v>
      </c>
      <c r="B229" s="38"/>
      <c r="C229" s="5"/>
    </row>
    <row r="230" spans="1:3">
      <c r="A230" s="60">
        <v>1722</v>
      </c>
      <c r="B230" s="38"/>
      <c r="C230" s="5"/>
    </row>
    <row r="231" spans="1:3">
      <c r="A231" s="60">
        <v>1723</v>
      </c>
      <c r="B231" s="38"/>
      <c r="C231" s="5"/>
    </row>
    <row r="232" spans="1:3">
      <c r="A232" s="60">
        <v>1724</v>
      </c>
      <c r="B232" s="38"/>
      <c r="C232" s="5"/>
    </row>
    <row r="233" spans="1:3">
      <c r="A233" s="60">
        <v>1725</v>
      </c>
      <c r="B233" s="38"/>
      <c r="C233" s="5"/>
    </row>
    <row r="234" spans="1:3">
      <c r="A234" s="60">
        <v>1726</v>
      </c>
      <c r="B234" s="38"/>
      <c r="C234" s="5"/>
    </row>
    <row r="235" spans="1:3">
      <c r="A235" s="60">
        <v>1727</v>
      </c>
      <c r="B235" s="38"/>
      <c r="C235" s="5"/>
    </row>
    <row r="236" spans="1:3">
      <c r="A236" s="60">
        <v>1728</v>
      </c>
      <c r="B236" s="38"/>
      <c r="C236" s="5"/>
    </row>
    <row r="237" spans="1:3">
      <c r="A237" s="60">
        <v>1729</v>
      </c>
      <c r="B237" s="38"/>
      <c r="C237" s="5"/>
    </row>
    <row r="238" spans="1:3">
      <c r="A238" s="60">
        <v>1730</v>
      </c>
      <c r="B238" s="38"/>
      <c r="C238" s="5"/>
    </row>
    <row r="239" spans="1:3">
      <c r="A239" s="60">
        <v>1731</v>
      </c>
      <c r="B239" s="38"/>
      <c r="C239" s="5"/>
    </row>
    <row r="240" spans="1:3">
      <c r="A240" s="60">
        <v>1732</v>
      </c>
      <c r="B240" s="38"/>
      <c r="C240" s="5"/>
    </row>
    <row r="241" spans="1:3">
      <c r="A241" s="60">
        <v>1733</v>
      </c>
      <c r="B241" s="38"/>
      <c r="C241" s="5"/>
    </row>
    <row r="242" spans="1:3">
      <c r="A242" s="60">
        <v>1734</v>
      </c>
      <c r="B242" s="38"/>
      <c r="C242" s="5"/>
    </row>
    <row r="243" spans="1:3">
      <c r="A243" s="60">
        <v>1735</v>
      </c>
      <c r="B243" s="38"/>
      <c r="C243" s="5"/>
    </row>
    <row r="244" spans="1:3">
      <c r="A244" s="60">
        <v>1736</v>
      </c>
      <c r="B244" s="38"/>
      <c r="C244" s="5"/>
    </row>
    <row r="245" spans="1:3">
      <c r="A245" s="60">
        <v>1737</v>
      </c>
      <c r="B245" s="38"/>
      <c r="C245" s="5"/>
    </row>
    <row r="246" spans="1:3">
      <c r="A246" s="60">
        <v>1738</v>
      </c>
      <c r="B246" s="38"/>
      <c r="C246" s="5"/>
    </row>
    <row r="247" spans="1:3">
      <c r="A247" s="60">
        <v>1739</v>
      </c>
      <c r="B247" s="38"/>
      <c r="C247" s="5"/>
    </row>
    <row r="248" spans="1:3">
      <c r="A248" s="60">
        <v>1740</v>
      </c>
      <c r="B248" s="38"/>
      <c r="C248" s="5"/>
    </row>
    <row r="249" spans="1:3">
      <c r="A249" s="60">
        <v>1741</v>
      </c>
      <c r="B249" s="38"/>
      <c r="C249" s="5"/>
    </row>
    <row r="250" spans="1:3">
      <c r="A250" s="60">
        <v>1742</v>
      </c>
      <c r="B250" s="38"/>
      <c r="C250" s="5"/>
    </row>
    <row r="251" spans="1:3">
      <c r="A251" s="60">
        <v>1743</v>
      </c>
      <c r="B251" s="38"/>
      <c r="C251" s="5"/>
    </row>
    <row r="252" spans="1:3">
      <c r="A252" s="60">
        <v>1744</v>
      </c>
      <c r="B252" s="38"/>
      <c r="C252" s="5"/>
    </row>
    <row r="253" spans="1:3">
      <c r="A253" s="60">
        <v>1745</v>
      </c>
      <c r="B253" s="38"/>
      <c r="C253" s="5"/>
    </row>
    <row r="254" spans="1:3">
      <c r="A254" s="60">
        <v>1746</v>
      </c>
      <c r="B254" s="38"/>
      <c r="C254" s="5"/>
    </row>
    <row r="255" spans="1:3">
      <c r="A255" s="60">
        <v>1747</v>
      </c>
      <c r="B255" s="38"/>
      <c r="C255" s="5"/>
    </row>
    <row r="256" spans="1:3">
      <c r="A256" s="60">
        <v>1748</v>
      </c>
      <c r="B256" s="38"/>
      <c r="C256" s="5"/>
    </row>
    <row r="257" spans="1:3">
      <c r="A257" s="60">
        <v>1749</v>
      </c>
      <c r="B257" s="38"/>
      <c r="C257" s="5"/>
    </row>
    <row r="258" spans="1:3">
      <c r="A258" s="60">
        <v>1750</v>
      </c>
      <c r="B258" s="38"/>
      <c r="C258" s="5"/>
    </row>
    <row r="259" spans="1:3">
      <c r="A259" s="60">
        <v>1751</v>
      </c>
      <c r="B259" s="38"/>
      <c r="C259" s="5"/>
    </row>
    <row r="260" spans="1:3">
      <c r="A260" s="60">
        <v>1752</v>
      </c>
      <c r="B260" s="38"/>
      <c r="C260" s="5"/>
    </row>
    <row r="261" spans="1:3">
      <c r="A261" s="60">
        <v>1753</v>
      </c>
      <c r="B261" s="38"/>
      <c r="C261" s="5"/>
    </row>
    <row r="262" spans="1:3">
      <c r="A262" s="60">
        <v>1754</v>
      </c>
      <c r="B262" s="38"/>
      <c r="C262" s="5"/>
    </row>
    <row r="263" spans="1:3">
      <c r="A263" s="60">
        <v>1755</v>
      </c>
      <c r="B263" s="38"/>
      <c r="C263" s="5"/>
    </row>
    <row r="264" spans="1:3">
      <c r="A264" s="60">
        <v>1756</v>
      </c>
      <c r="B264" s="38"/>
      <c r="C264" s="5"/>
    </row>
    <row r="265" spans="1:3">
      <c r="A265" s="60">
        <v>1757</v>
      </c>
      <c r="B265" s="38"/>
      <c r="C265" s="5"/>
    </row>
    <row r="266" spans="1:3">
      <c r="A266" s="60">
        <v>1758</v>
      </c>
      <c r="B266" s="38"/>
      <c r="C266" s="5"/>
    </row>
    <row r="267" spans="1:3">
      <c r="A267" s="60">
        <v>1759</v>
      </c>
      <c r="B267" s="38"/>
      <c r="C267" s="5"/>
    </row>
    <row r="268" spans="1:3">
      <c r="A268" s="60">
        <v>1760</v>
      </c>
      <c r="B268" s="38"/>
      <c r="C268" s="5"/>
    </row>
    <row r="269" spans="1:3">
      <c r="A269" s="60">
        <v>1761</v>
      </c>
      <c r="B269" s="38"/>
      <c r="C269" s="5"/>
    </row>
    <row r="270" spans="1:3">
      <c r="A270" s="60">
        <v>1762</v>
      </c>
      <c r="B270" s="38"/>
      <c r="C270" s="5"/>
    </row>
    <row r="271" spans="1:3">
      <c r="A271" s="60">
        <v>1763</v>
      </c>
      <c r="B271" s="38"/>
      <c r="C271" s="5"/>
    </row>
    <row r="272" spans="1:3">
      <c r="A272" s="60">
        <v>1764</v>
      </c>
      <c r="B272" s="38"/>
      <c r="C272" s="5"/>
    </row>
    <row r="273" spans="1:3">
      <c r="A273" s="60">
        <v>1765</v>
      </c>
      <c r="B273" s="38"/>
      <c r="C273" s="5"/>
    </row>
    <row r="274" spans="1:3">
      <c r="A274" s="60">
        <v>1766</v>
      </c>
      <c r="B274" s="38"/>
      <c r="C274" s="5"/>
    </row>
    <row r="275" spans="1:3">
      <c r="A275" s="60">
        <v>1767</v>
      </c>
      <c r="B275" s="38"/>
      <c r="C275" s="5"/>
    </row>
    <row r="276" spans="1:3">
      <c r="A276" s="60">
        <v>1768</v>
      </c>
      <c r="B276" s="38"/>
      <c r="C276" s="5"/>
    </row>
    <row r="277" spans="1:3">
      <c r="A277" s="60">
        <v>1769</v>
      </c>
      <c r="B277" s="38"/>
      <c r="C277" s="5"/>
    </row>
    <row r="278" spans="1:3">
      <c r="A278" s="60">
        <v>1770</v>
      </c>
      <c r="B278" s="38"/>
      <c r="C278" s="5"/>
    </row>
    <row r="279" spans="1:3">
      <c r="A279" s="60">
        <v>1771</v>
      </c>
      <c r="B279" s="38"/>
      <c r="C279" s="5"/>
    </row>
    <row r="280" spans="1:3">
      <c r="A280" s="60">
        <v>1772</v>
      </c>
      <c r="B280" s="38"/>
      <c r="C280" s="5"/>
    </row>
    <row r="281" spans="1:3">
      <c r="A281" s="60">
        <v>1773</v>
      </c>
      <c r="B281" s="38"/>
      <c r="C281" s="5"/>
    </row>
    <row r="282" spans="1:3">
      <c r="A282" s="60">
        <v>1774</v>
      </c>
      <c r="B282" s="38"/>
      <c r="C282" s="5"/>
    </row>
    <row r="283" spans="1:3">
      <c r="A283" s="60">
        <v>1775</v>
      </c>
      <c r="B283" s="38"/>
      <c r="C283" s="5"/>
    </row>
    <row r="284" spans="1:3">
      <c r="A284" s="60">
        <v>1776</v>
      </c>
      <c r="B284" s="38"/>
      <c r="C284" s="5"/>
    </row>
    <row r="285" spans="1:3">
      <c r="A285" s="60">
        <v>1777</v>
      </c>
      <c r="B285" s="38"/>
      <c r="C285" s="5"/>
    </row>
    <row r="286" spans="1:3">
      <c r="A286" s="60">
        <v>1778</v>
      </c>
      <c r="B286" s="38"/>
      <c r="C286" s="5"/>
    </row>
    <row r="287" spans="1:3">
      <c r="A287" s="60">
        <v>1779</v>
      </c>
      <c r="B287" s="38"/>
      <c r="C287" s="5"/>
    </row>
    <row r="288" spans="1:3">
      <c r="A288" s="60">
        <v>1780</v>
      </c>
      <c r="B288" s="38"/>
      <c r="C288" s="5"/>
    </row>
    <row r="289" spans="1:3">
      <c r="A289" s="60">
        <v>1781</v>
      </c>
      <c r="B289" s="38"/>
      <c r="C289" s="5"/>
    </row>
    <row r="290" spans="1:3">
      <c r="A290" s="60">
        <v>1782</v>
      </c>
      <c r="B290" s="38"/>
      <c r="C290" s="5"/>
    </row>
    <row r="291" spans="1:3">
      <c r="A291" s="60">
        <v>1783</v>
      </c>
      <c r="B291" s="38"/>
      <c r="C291" s="5"/>
    </row>
    <row r="292" spans="1:3">
      <c r="A292" s="60">
        <v>1784</v>
      </c>
      <c r="B292" s="38"/>
      <c r="C292" s="5"/>
    </row>
    <row r="293" spans="1:3">
      <c r="A293" s="60">
        <v>1785</v>
      </c>
      <c r="B293" s="38"/>
      <c r="C293" s="5"/>
    </row>
    <row r="294" spans="1:3">
      <c r="A294" s="60">
        <v>1786</v>
      </c>
      <c r="B294" s="38"/>
      <c r="C294" s="5"/>
    </row>
    <row r="295" spans="1:3">
      <c r="A295" s="60">
        <v>1787</v>
      </c>
      <c r="B295" s="38"/>
      <c r="C295" s="5"/>
    </row>
    <row r="296" spans="1:3">
      <c r="A296" s="60">
        <v>1788</v>
      </c>
      <c r="B296" s="38"/>
      <c r="C296" s="5"/>
    </row>
    <row r="297" spans="1:3">
      <c r="A297" s="60">
        <v>1789</v>
      </c>
      <c r="B297" s="38"/>
      <c r="C297" s="5"/>
    </row>
    <row r="298" spans="1:3">
      <c r="A298" s="60">
        <v>1790</v>
      </c>
      <c r="B298" s="38"/>
      <c r="C298" s="5"/>
    </row>
    <row r="299" spans="1:3">
      <c r="A299" s="60">
        <v>1791</v>
      </c>
      <c r="B299" s="38"/>
      <c r="C299" s="5"/>
    </row>
    <row r="300" spans="1:3">
      <c r="A300" s="60">
        <v>1792</v>
      </c>
      <c r="B300" s="38"/>
      <c r="C300" s="5"/>
    </row>
    <row r="301" spans="1:3">
      <c r="A301" s="60">
        <v>1793</v>
      </c>
      <c r="B301" s="38"/>
      <c r="C301" s="5"/>
    </row>
    <row r="302" spans="1:3">
      <c r="A302" s="60">
        <v>1794</v>
      </c>
      <c r="B302" s="38"/>
      <c r="C302" s="5"/>
    </row>
    <row r="303" spans="1:3">
      <c r="A303" s="60">
        <v>1795</v>
      </c>
      <c r="B303" s="38"/>
      <c r="C303" s="5"/>
    </row>
    <row r="304" spans="1:3">
      <c r="A304" s="60">
        <v>1796</v>
      </c>
      <c r="B304" s="38"/>
      <c r="C304" s="5"/>
    </row>
    <row r="305" spans="1:3">
      <c r="A305" s="60">
        <v>1797</v>
      </c>
      <c r="B305" s="38"/>
      <c r="C305" s="5"/>
    </row>
    <row r="306" spans="1:3">
      <c r="A306" s="60">
        <v>1798</v>
      </c>
      <c r="B306" s="38"/>
      <c r="C306" s="5"/>
    </row>
    <row r="307" spans="1:3">
      <c r="A307" s="60">
        <v>1799</v>
      </c>
      <c r="B307" s="38"/>
      <c r="C307" s="5"/>
    </row>
    <row r="308" spans="1:3">
      <c r="A308" s="60">
        <v>1800</v>
      </c>
      <c r="B308" s="38"/>
      <c r="C308" s="30">
        <v>62</v>
      </c>
    </row>
    <row r="309" spans="1:3">
      <c r="A309" s="60">
        <v>1801</v>
      </c>
      <c r="B309" s="38"/>
      <c r="C309" s="30">
        <v>62</v>
      </c>
    </row>
    <row r="310" spans="1:3">
      <c r="A310" s="60">
        <v>1802</v>
      </c>
      <c r="B310" s="38"/>
      <c r="C310" s="30">
        <v>62</v>
      </c>
    </row>
    <row r="311" spans="1:3">
      <c r="A311" s="60">
        <v>1803</v>
      </c>
      <c r="B311" s="38"/>
      <c r="C311" s="30">
        <v>62</v>
      </c>
    </row>
    <row r="312" spans="1:3">
      <c r="A312" s="60">
        <v>1804</v>
      </c>
      <c r="B312" s="38"/>
      <c r="C312" s="30">
        <v>62</v>
      </c>
    </row>
    <row r="313" spans="1:3">
      <c r="A313" s="60">
        <v>1805</v>
      </c>
      <c r="B313" s="38"/>
      <c r="C313" s="30">
        <v>62</v>
      </c>
    </row>
    <row r="314" spans="1:3">
      <c r="A314" s="60">
        <v>1806</v>
      </c>
      <c r="B314" s="38"/>
      <c r="C314" s="30">
        <v>62</v>
      </c>
    </row>
    <row r="315" spans="1:3">
      <c r="A315" s="60">
        <v>1807</v>
      </c>
      <c r="B315" s="38"/>
      <c r="C315" s="30">
        <v>62</v>
      </c>
    </row>
    <row r="316" spans="1:3">
      <c r="A316" s="60">
        <v>1808</v>
      </c>
      <c r="B316" s="38"/>
      <c r="C316" s="30">
        <v>62</v>
      </c>
    </row>
    <row r="317" spans="1:3">
      <c r="A317" s="60">
        <v>1809</v>
      </c>
      <c r="B317" s="38"/>
      <c r="C317" s="30">
        <v>62</v>
      </c>
    </row>
    <row r="318" spans="1:3">
      <c r="A318" s="60">
        <v>1810</v>
      </c>
      <c r="B318" s="38"/>
      <c r="C318" s="30">
        <v>62</v>
      </c>
    </row>
    <row r="319" spans="1:3">
      <c r="A319" s="60">
        <v>1811</v>
      </c>
      <c r="B319" s="38"/>
      <c r="C319" s="30">
        <v>62</v>
      </c>
    </row>
    <row r="320" spans="1:3">
      <c r="A320" s="60">
        <v>1812</v>
      </c>
      <c r="B320" s="38"/>
      <c r="C320" s="30">
        <v>62</v>
      </c>
    </row>
    <row r="321" spans="1:3">
      <c r="A321" s="60">
        <v>1813</v>
      </c>
      <c r="B321" s="38"/>
      <c r="C321" s="30">
        <v>62</v>
      </c>
    </row>
    <row r="322" spans="1:3">
      <c r="A322" s="60">
        <v>1814</v>
      </c>
      <c r="B322" s="38"/>
      <c r="C322" s="30">
        <v>62</v>
      </c>
    </row>
    <row r="323" spans="1:3">
      <c r="A323" s="60">
        <v>1815</v>
      </c>
      <c r="B323" s="38"/>
      <c r="C323" s="30">
        <v>62</v>
      </c>
    </row>
    <row r="324" spans="1:3">
      <c r="A324" s="60">
        <f t="shared" ref="A324:A387" si="0">A323+1</f>
        <v>1816</v>
      </c>
      <c r="B324" s="38"/>
      <c r="C324" s="30">
        <v>66</v>
      </c>
    </row>
    <row r="325" spans="1:3">
      <c r="A325" s="60">
        <f t="shared" si="0"/>
        <v>1817</v>
      </c>
      <c r="B325" s="38"/>
      <c r="C325" s="30">
        <v>63.5</v>
      </c>
    </row>
    <row r="326" spans="1:3">
      <c r="A326" s="60">
        <f t="shared" si="0"/>
        <v>1818</v>
      </c>
      <c r="B326" s="38"/>
      <c r="C326" s="30">
        <v>65.400000000000006</v>
      </c>
    </row>
    <row r="327" spans="1:3">
      <c r="A327" s="60">
        <f t="shared" si="0"/>
        <v>1819</v>
      </c>
      <c r="B327" s="38"/>
      <c r="C327" s="30">
        <v>63.3</v>
      </c>
    </row>
    <row r="328" spans="1:3">
      <c r="A328" s="60">
        <f t="shared" si="0"/>
        <v>1820</v>
      </c>
      <c r="B328" s="38"/>
      <c r="C328" s="30">
        <v>60.45</v>
      </c>
    </row>
    <row r="329" spans="1:3">
      <c r="A329" s="60">
        <f t="shared" si="0"/>
        <v>1821</v>
      </c>
      <c r="B329" s="38"/>
      <c r="C329" s="30">
        <v>59</v>
      </c>
    </row>
    <row r="330" spans="1:3">
      <c r="A330" s="60">
        <f t="shared" si="0"/>
        <v>1822</v>
      </c>
      <c r="B330" s="38"/>
      <c r="C330" s="30">
        <v>59.375</v>
      </c>
    </row>
    <row r="331" spans="1:3">
      <c r="A331" s="60">
        <f t="shared" si="0"/>
        <v>1823</v>
      </c>
      <c r="B331" s="38"/>
      <c r="C331" s="30">
        <v>59.07</v>
      </c>
    </row>
    <row r="332" spans="1:3">
      <c r="A332" s="60">
        <f t="shared" si="0"/>
        <v>1824</v>
      </c>
      <c r="B332" s="38"/>
      <c r="C332" s="30">
        <v>59.7</v>
      </c>
    </row>
    <row r="333" spans="1:3">
      <c r="A333" s="60">
        <f t="shared" si="0"/>
        <v>1825</v>
      </c>
      <c r="B333" s="38"/>
      <c r="C333" s="30">
        <v>60.81</v>
      </c>
    </row>
    <row r="334" spans="1:3">
      <c r="A334" s="60">
        <f t="shared" si="0"/>
        <v>1826</v>
      </c>
      <c r="B334" s="38"/>
      <c r="C334" s="30">
        <v>59.75</v>
      </c>
    </row>
    <row r="335" spans="1:3">
      <c r="A335" s="60">
        <f t="shared" si="0"/>
        <v>1827</v>
      </c>
      <c r="B335" s="38"/>
      <c r="C335" s="30">
        <v>59.75</v>
      </c>
    </row>
    <row r="336" spans="1:3">
      <c r="A336" s="60">
        <f t="shared" si="0"/>
        <v>1828</v>
      </c>
      <c r="B336" s="38"/>
      <c r="C336" s="30">
        <v>59.75</v>
      </c>
    </row>
    <row r="337" spans="1:3">
      <c r="A337" s="60">
        <f t="shared" si="0"/>
        <v>1829</v>
      </c>
      <c r="B337" s="38"/>
      <c r="C337" s="30">
        <v>59.47</v>
      </c>
    </row>
    <row r="338" spans="1:3">
      <c r="A338" s="60">
        <f t="shared" si="0"/>
        <v>1830</v>
      </c>
      <c r="B338" s="38"/>
      <c r="C338" s="30">
        <v>59.25</v>
      </c>
    </row>
    <row r="339" spans="1:3">
      <c r="A339" s="60">
        <f t="shared" si="0"/>
        <v>1831</v>
      </c>
      <c r="B339" s="38"/>
      <c r="C339" s="30">
        <v>59.25</v>
      </c>
    </row>
    <row r="340" spans="1:3">
      <c r="A340" s="60">
        <f t="shared" si="0"/>
        <v>1832</v>
      </c>
      <c r="B340" s="38"/>
      <c r="C340" s="30">
        <v>59.25</v>
      </c>
    </row>
    <row r="341" spans="1:3">
      <c r="A341" s="60">
        <f t="shared" si="0"/>
        <v>1833</v>
      </c>
      <c r="B341" s="38"/>
      <c r="C341" s="30">
        <f>59+3/16</f>
        <v>59.1875</v>
      </c>
    </row>
    <row r="342" spans="1:3">
      <c r="A342" s="60">
        <f t="shared" si="0"/>
        <v>1834</v>
      </c>
      <c r="B342" s="38"/>
      <c r="C342" s="30">
        <f>59+15/16</f>
        <v>59.9375</v>
      </c>
    </row>
    <row r="343" spans="1:3">
      <c r="A343" s="60">
        <f t="shared" si="0"/>
        <v>1835</v>
      </c>
      <c r="B343" s="38"/>
      <c r="C343" s="30">
        <f>59+11/16</f>
        <v>59.6875</v>
      </c>
    </row>
    <row r="344" spans="1:3">
      <c r="A344" s="60">
        <f t="shared" si="0"/>
        <v>1836</v>
      </c>
      <c r="B344" s="38"/>
      <c r="C344" s="30">
        <v>60</v>
      </c>
    </row>
    <row r="345" spans="1:3">
      <c r="A345" s="60">
        <f t="shared" si="0"/>
        <v>1837</v>
      </c>
      <c r="B345" s="38"/>
      <c r="C345" s="30">
        <f>59+9/16</f>
        <v>59.5625</v>
      </c>
    </row>
    <row r="346" spans="1:3">
      <c r="A346" s="60">
        <f t="shared" si="0"/>
        <v>1838</v>
      </c>
      <c r="B346" s="38"/>
      <c r="C346" s="30">
        <v>59.5</v>
      </c>
    </row>
    <row r="347" spans="1:3">
      <c r="A347" s="60">
        <f t="shared" si="0"/>
        <v>1839</v>
      </c>
      <c r="B347" s="38"/>
      <c r="C347" s="30">
        <f>60+3/8</f>
        <v>60.375</v>
      </c>
    </row>
    <row r="348" spans="1:3">
      <c r="A348" s="60">
        <f t="shared" si="0"/>
        <v>1840</v>
      </c>
      <c r="B348" s="38"/>
      <c r="C348" s="30">
        <f>60+3/8</f>
        <v>60.375</v>
      </c>
    </row>
    <row r="349" spans="1:3">
      <c r="A349" s="60">
        <f t="shared" si="0"/>
        <v>1841</v>
      </c>
      <c r="B349" s="38"/>
      <c r="C349" s="30">
        <f>60+1/16</f>
        <v>60.0625</v>
      </c>
    </row>
    <row r="350" spans="1:3">
      <c r="A350" s="60">
        <f t="shared" si="0"/>
        <v>1842</v>
      </c>
      <c r="B350" s="38"/>
      <c r="C350" s="30">
        <f>59+7/16</f>
        <v>59.4375</v>
      </c>
    </row>
    <row r="351" spans="1:3">
      <c r="A351" s="60">
        <f t="shared" si="0"/>
        <v>1843</v>
      </c>
      <c r="B351" s="38"/>
      <c r="C351" s="30">
        <f>59+3/16</f>
        <v>59.1875</v>
      </c>
    </row>
    <row r="352" spans="1:3">
      <c r="A352" s="60">
        <f t="shared" si="0"/>
        <v>1844</v>
      </c>
      <c r="B352" s="38"/>
      <c r="C352" s="30">
        <v>59.5</v>
      </c>
    </row>
    <row r="353" spans="1:3">
      <c r="A353" s="60">
        <f t="shared" si="0"/>
        <v>1845</v>
      </c>
      <c r="B353" s="38"/>
      <c r="C353" s="30">
        <v>59.25</v>
      </c>
    </row>
    <row r="354" spans="1:3">
      <c r="A354" s="60">
        <f t="shared" si="0"/>
        <v>1846</v>
      </c>
      <c r="B354" s="38"/>
      <c r="C354" s="30">
        <f>59+5/16</f>
        <v>59.3125</v>
      </c>
    </row>
    <row r="355" spans="1:3">
      <c r="A355" s="60">
        <f t="shared" si="0"/>
        <v>1847</v>
      </c>
      <c r="B355" s="38"/>
      <c r="C355" s="30">
        <f>59+11/16</f>
        <v>59.6875</v>
      </c>
    </row>
    <row r="356" spans="1:3">
      <c r="A356" s="60">
        <f t="shared" si="0"/>
        <v>1848</v>
      </c>
      <c r="B356" s="38"/>
      <c r="C356" s="30">
        <v>59.5</v>
      </c>
    </row>
    <row r="357" spans="1:3">
      <c r="A357" s="60">
        <f t="shared" si="0"/>
        <v>1849</v>
      </c>
      <c r="B357" s="38"/>
      <c r="C357" s="30">
        <v>59.75</v>
      </c>
    </row>
    <row r="358" spans="1:3">
      <c r="A358" s="60">
        <f t="shared" si="0"/>
        <v>1850</v>
      </c>
      <c r="B358" s="38"/>
      <c r="C358" s="30">
        <f>60+1/16</f>
        <v>60.0625</v>
      </c>
    </row>
    <row r="359" spans="1:3">
      <c r="A359" s="60">
        <f t="shared" si="0"/>
        <v>1851</v>
      </c>
      <c r="B359" s="38"/>
      <c r="C359" s="30">
        <v>61</v>
      </c>
    </row>
    <row r="360" spans="1:3">
      <c r="A360" s="60">
        <f t="shared" si="0"/>
        <v>1852</v>
      </c>
      <c r="B360" s="38"/>
      <c r="C360" s="30">
        <v>60.5</v>
      </c>
    </row>
    <row r="361" spans="1:3">
      <c r="A361" s="60">
        <f t="shared" si="0"/>
        <v>1853</v>
      </c>
      <c r="B361" s="38"/>
      <c r="C361" s="30">
        <v>61.5</v>
      </c>
    </row>
    <row r="362" spans="1:3">
      <c r="A362" s="60">
        <f t="shared" si="0"/>
        <v>1854</v>
      </c>
      <c r="B362" s="38"/>
      <c r="C362" s="30">
        <v>61.5</v>
      </c>
    </row>
    <row r="363" spans="1:3">
      <c r="A363" s="60">
        <f t="shared" si="0"/>
        <v>1855</v>
      </c>
      <c r="B363" s="38"/>
      <c r="C363" s="30">
        <f>61+5/16</f>
        <v>61.3125</v>
      </c>
    </row>
    <row r="364" spans="1:3">
      <c r="A364" s="60">
        <f t="shared" si="0"/>
        <v>1856</v>
      </c>
      <c r="B364" s="38"/>
      <c r="C364" s="30">
        <f>61+5/16</f>
        <v>61.3125</v>
      </c>
    </row>
    <row r="365" spans="1:3">
      <c r="A365" s="60">
        <f t="shared" si="0"/>
        <v>1857</v>
      </c>
      <c r="B365" s="38"/>
      <c r="C365" s="30">
        <v>61.75</v>
      </c>
    </row>
    <row r="366" spans="1:3">
      <c r="A366" s="60">
        <f t="shared" si="0"/>
        <v>1858</v>
      </c>
      <c r="B366" s="38"/>
      <c r="C366" s="30">
        <f>61+5/16</f>
        <v>61.3125</v>
      </c>
    </row>
    <row r="367" spans="1:3">
      <c r="A367" s="60">
        <f t="shared" si="0"/>
        <v>1859</v>
      </c>
      <c r="B367" s="38"/>
      <c r="C367" s="30">
        <f>62+1/16</f>
        <v>62.0625</v>
      </c>
    </row>
    <row r="368" spans="1:3">
      <c r="A368" s="60">
        <f t="shared" si="0"/>
        <v>1860</v>
      </c>
      <c r="B368" s="38"/>
      <c r="C368" s="30">
        <f>61+11/16</f>
        <v>61.6875</v>
      </c>
    </row>
    <row r="369" spans="1:3">
      <c r="A369" s="60">
        <f t="shared" si="0"/>
        <v>1861</v>
      </c>
      <c r="B369" s="38"/>
      <c r="C369" s="30">
        <f>60+13/16</f>
        <v>60.8125</v>
      </c>
    </row>
    <row r="370" spans="1:3">
      <c r="A370" s="60">
        <f t="shared" si="0"/>
        <v>1862</v>
      </c>
      <c r="B370" s="38"/>
      <c r="C370" s="30">
        <f>61+7/16</f>
        <v>61.4375</v>
      </c>
    </row>
    <row r="371" spans="1:3">
      <c r="A371" s="60">
        <f t="shared" si="0"/>
        <v>1863</v>
      </c>
      <c r="B371" s="38"/>
      <c r="C371" s="30">
        <f>61+3/8</f>
        <v>61.375</v>
      </c>
    </row>
    <row r="372" spans="1:3">
      <c r="A372" s="60">
        <f t="shared" si="0"/>
        <v>1864</v>
      </c>
      <c r="B372" s="38"/>
      <c r="C372" s="30">
        <f>61+3/8</f>
        <v>61.375</v>
      </c>
    </row>
    <row r="373" spans="1:3">
      <c r="A373" s="60">
        <f t="shared" si="0"/>
        <v>1865</v>
      </c>
      <c r="B373" s="38"/>
      <c r="C373" s="30">
        <f>61+1/16</f>
        <v>61.0625</v>
      </c>
    </row>
    <row r="374" spans="1:3">
      <c r="A374" s="60">
        <f t="shared" si="0"/>
        <v>1866</v>
      </c>
      <c r="B374" s="38"/>
      <c r="C374" s="30">
        <f>61+1/8</f>
        <v>61.125</v>
      </c>
    </row>
    <row r="375" spans="1:3">
      <c r="A375" s="60">
        <f t="shared" si="0"/>
        <v>1867</v>
      </c>
      <c r="B375" s="38"/>
      <c r="C375" s="30">
        <f>60+9/16</f>
        <v>60.5625</v>
      </c>
    </row>
    <row r="376" spans="1:3">
      <c r="A376" s="60">
        <f t="shared" si="0"/>
        <v>1868</v>
      </c>
      <c r="B376" s="38"/>
      <c r="C376" s="30">
        <v>60.5</v>
      </c>
    </row>
    <row r="377" spans="1:3">
      <c r="A377" s="60">
        <f t="shared" si="0"/>
        <v>1869</v>
      </c>
      <c r="B377" s="38"/>
      <c r="C377" s="30">
        <f>60+7/16</f>
        <v>60.4375</v>
      </c>
    </row>
    <row r="378" spans="1:3">
      <c r="A378" s="60">
        <f t="shared" si="0"/>
        <v>1870</v>
      </c>
      <c r="B378" s="38"/>
      <c r="C378" s="30">
        <f>60+9/16</f>
        <v>60.5625</v>
      </c>
    </row>
    <row r="379" spans="1:3">
      <c r="A379" s="60">
        <f t="shared" si="0"/>
        <v>1871</v>
      </c>
      <c r="B379" s="38"/>
      <c r="C379" s="30">
        <v>60.5</v>
      </c>
    </row>
    <row r="380" spans="1:3">
      <c r="A380" s="60">
        <f t="shared" si="0"/>
        <v>1872</v>
      </c>
      <c r="B380" s="38"/>
      <c r="C380" s="30">
        <f>60+5/16</f>
        <v>60.3125</v>
      </c>
    </row>
    <row r="381" spans="1:3">
      <c r="A381" s="60">
        <f t="shared" si="0"/>
        <v>1873</v>
      </c>
      <c r="B381" s="38"/>
      <c r="C381" s="30">
        <v>59.25</v>
      </c>
    </row>
    <row r="382" spans="1:3">
      <c r="A382" s="60">
        <f t="shared" si="0"/>
        <v>1874</v>
      </c>
      <c r="B382" s="38"/>
      <c r="C382" s="30">
        <f>58+5/16</f>
        <v>58.3125</v>
      </c>
    </row>
    <row r="383" spans="1:3">
      <c r="A383" s="60">
        <f t="shared" si="0"/>
        <v>1875</v>
      </c>
      <c r="B383" s="38"/>
      <c r="C383" s="30">
        <f>56+7/8</f>
        <v>56.875</v>
      </c>
    </row>
    <row r="384" spans="1:3">
      <c r="A384" s="60">
        <f t="shared" si="0"/>
        <v>1876</v>
      </c>
      <c r="B384" s="38"/>
      <c r="C384" s="30">
        <v>52.75</v>
      </c>
    </row>
    <row r="385" spans="1:3">
      <c r="A385" s="60">
        <f t="shared" si="0"/>
        <v>1877</v>
      </c>
      <c r="B385" s="38"/>
      <c r="C385" s="30">
        <f>54+13/16</f>
        <v>54.8125</v>
      </c>
    </row>
    <row r="386" spans="1:3">
      <c r="A386" s="60">
        <f t="shared" si="0"/>
        <v>1878</v>
      </c>
      <c r="B386" s="38"/>
      <c r="C386" s="30">
        <f>52+9/16</f>
        <v>52.5625</v>
      </c>
    </row>
    <row r="387" spans="1:3">
      <c r="A387" s="60">
        <f t="shared" si="0"/>
        <v>1879</v>
      </c>
      <c r="B387" s="38"/>
      <c r="C387" s="30">
        <v>51.25</v>
      </c>
    </row>
    <row r="388" spans="1:3">
      <c r="A388" s="60">
        <f t="shared" ref="A388:A419" si="1">A387+1</f>
        <v>1880</v>
      </c>
      <c r="B388" s="38"/>
      <c r="C388" s="30">
        <v>52.25</v>
      </c>
    </row>
    <row r="389" spans="1:3">
      <c r="A389" s="60">
        <f t="shared" si="1"/>
        <v>1881</v>
      </c>
      <c r="B389" s="38"/>
      <c r="C389" s="30">
        <f>51+11/16</f>
        <v>51.6875</v>
      </c>
    </row>
    <row r="390" spans="1:3">
      <c r="A390" s="60">
        <f t="shared" si="1"/>
        <v>1882</v>
      </c>
      <c r="B390" s="38"/>
      <c r="C390" s="30">
        <f>51+5/8</f>
        <v>51.625</v>
      </c>
    </row>
    <row r="391" spans="1:3">
      <c r="A391" s="60">
        <f t="shared" si="1"/>
        <v>1883</v>
      </c>
      <c r="B391" s="38"/>
      <c r="C391" s="30">
        <f>50+9/16</f>
        <v>50.5625</v>
      </c>
    </row>
    <row r="392" spans="1:3">
      <c r="A392" s="60">
        <f t="shared" si="1"/>
        <v>1884</v>
      </c>
      <c r="B392" s="38"/>
      <c r="C392" s="30">
        <f>50+5/8</f>
        <v>50.625</v>
      </c>
    </row>
    <row r="393" spans="1:3">
      <c r="A393" s="60">
        <f t="shared" si="1"/>
        <v>1885</v>
      </c>
      <c r="B393" s="38"/>
      <c r="C393" s="30">
        <f>48+9/16</f>
        <v>48.5625</v>
      </c>
    </row>
    <row r="394" spans="1:3">
      <c r="A394" s="60">
        <f t="shared" si="1"/>
        <v>1886</v>
      </c>
      <c r="B394" s="38"/>
      <c r="C394" s="30">
        <f>45+3/8</f>
        <v>45.375</v>
      </c>
    </row>
    <row r="395" spans="1:3">
      <c r="A395" s="60">
        <f t="shared" si="1"/>
        <v>1887</v>
      </c>
      <c r="B395" s="38"/>
      <c r="C395" s="30">
        <f>44+11/16</f>
        <v>44.6875</v>
      </c>
    </row>
    <row r="396" spans="1:3">
      <c r="A396" s="60">
        <f t="shared" si="1"/>
        <v>1888</v>
      </c>
      <c r="B396" s="38"/>
      <c r="C396" s="30">
        <f>42+7/8</f>
        <v>42.875</v>
      </c>
    </row>
    <row r="397" spans="1:3">
      <c r="A397" s="60">
        <f t="shared" si="1"/>
        <v>1889</v>
      </c>
      <c r="B397" s="38"/>
      <c r="C397" s="30">
        <f>42+11/16</f>
        <v>42.6875</v>
      </c>
    </row>
    <row r="398" spans="1:3">
      <c r="A398" s="60">
        <f t="shared" si="1"/>
        <v>1890</v>
      </c>
      <c r="B398" s="38"/>
      <c r="C398" s="30">
        <f>47+3/4</f>
        <v>47.75</v>
      </c>
    </row>
    <row r="399" spans="1:3">
      <c r="A399" s="60">
        <f t="shared" si="1"/>
        <v>1891</v>
      </c>
      <c r="B399" s="38"/>
      <c r="C399" s="30">
        <f>45+1/16</f>
        <v>45.0625</v>
      </c>
    </row>
    <row r="400" spans="1:3">
      <c r="A400" s="60">
        <f t="shared" si="1"/>
        <v>1892</v>
      </c>
      <c r="B400" s="38"/>
      <c r="C400" s="30">
        <f>39+3/4</f>
        <v>39.75</v>
      </c>
    </row>
    <row r="401" spans="1:3">
      <c r="A401" s="60">
        <f t="shared" si="1"/>
        <v>1893</v>
      </c>
      <c r="B401" s="38"/>
      <c r="C401" s="30">
        <f>35+9/10</f>
        <v>35.9</v>
      </c>
    </row>
    <row r="402" spans="1:3">
      <c r="A402" s="60">
        <f t="shared" si="1"/>
        <v>1894</v>
      </c>
      <c r="B402" s="38"/>
      <c r="C402" s="30">
        <f>28+15/16</f>
        <v>28.9375</v>
      </c>
    </row>
    <row r="403" spans="1:3">
      <c r="A403" s="60">
        <f t="shared" si="1"/>
        <v>1895</v>
      </c>
      <c r="B403" s="38"/>
      <c r="C403" s="30">
        <f>29+13/16</f>
        <v>29.8125</v>
      </c>
    </row>
    <row r="404" spans="1:3">
      <c r="A404" s="60">
        <f t="shared" si="1"/>
        <v>1896</v>
      </c>
      <c r="B404" s="38"/>
      <c r="C404" s="30">
        <f>30+13/16</f>
        <v>30.8125</v>
      </c>
    </row>
    <row r="405" spans="1:3">
      <c r="A405" s="60">
        <f t="shared" si="1"/>
        <v>1897</v>
      </c>
      <c r="B405" s="38"/>
      <c r="C405" s="30">
        <f>27+9/16</f>
        <v>27.5625</v>
      </c>
    </row>
    <row r="406" spans="1:3">
      <c r="A406" s="60">
        <f t="shared" si="1"/>
        <v>1898</v>
      </c>
      <c r="B406" s="38"/>
      <c r="C406" s="30">
        <f>26+15/16</f>
        <v>26.9375</v>
      </c>
    </row>
    <row r="407" spans="1:3">
      <c r="A407" s="60">
        <f t="shared" si="1"/>
        <v>1899</v>
      </c>
      <c r="B407" s="38"/>
      <c r="C407" s="30">
        <f>27+7/16</f>
        <v>27.4375</v>
      </c>
    </row>
    <row r="408" spans="1:3">
      <c r="A408" s="60">
        <f t="shared" si="1"/>
        <v>1900</v>
      </c>
      <c r="B408" s="38"/>
      <c r="C408" s="30">
        <f>28+5/16</f>
        <v>28.3125</v>
      </c>
    </row>
    <row r="409" spans="1:3">
      <c r="A409" s="60">
        <f t="shared" si="1"/>
        <v>1901</v>
      </c>
      <c r="B409" s="38"/>
      <c r="C409" s="30">
        <f>27+3/16</f>
        <v>27.1875</v>
      </c>
    </row>
    <row r="410" spans="1:3">
      <c r="A410" s="60">
        <f t="shared" si="1"/>
        <v>1902</v>
      </c>
      <c r="B410" s="38"/>
      <c r="C410" s="30">
        <f>24+1/16</f>
        <v>24.0625</v>
      </c>
    </row>
    <row r="411" spans="1:3">
      <c r="A411" s="60">
        <f t="shared" si="1"/>
        <v>1903</v>
      </c>
      <c r="B411" s="38"/>
      <c r="C411" s="30">
        <v>24.75</v>
      </c>
    </row>
    <row r="412" spans="1:3">
      <c r="A412" s="60">
        <f t="shared" si="1"/>
        <v>1904</v>
      </c>
      <c r="B412" s="38"/>
      <c r="C412" s="30">
        <f>26+13/32</f>
        <v>26.40625</v>
      </c>
    </row>
    <row r="413" spans="1:3">
      <c r="A413" s="60">
        <f t="shared" si="1"/>
        <v>1905</v>
      </c>
      <c r="B413" s="38"/>
      <c r="C413" s="30">
        <f>27+27/32</f>
        <v>27.84375</v>
      </c>
    </row>
    <row r="414" spans="1:3">
      <c r="A414" s="60">
        <f t="shared" si="1"/>
        <v>1906</v>
      </c>
      <c r="B414" s="38"/>
      <c r="C414" s="30">
        <f>30+7/8</f>
        <v>30.875</v>
      </c>
    </row>
    <row r="415" spans="1:3">
      <c r="A415" s="60">
        <f t="shared" si="1"/>
        <v>1907</v>
      </c>
      <c r="B415" s="38"/>
      <c r="C415" s="30">
        <f>30+3/16</f>
        <v>30.1875</v>
      </c>
    </row>
    <row r="416" spans="1:3">
      <c r="A416" s="60">
        <f t="shared" si="1"/>
        <v>1908</v>
      </c>
      <c r="B416" s="38"/>
      <c r="C416" s="30">
        <f>24+13/32</f>
        <v>24.40625</v>
      </c>
    </row>
    <row r="417" spans="1:3">
      <c r="A417" s="60">
        <f t="shared" si="1"/>
        <v>1909</v>
      </c>
      <c r="B417" s="38"/>
      <c r="C417" s="30">
        <f>23+23/32</f>
        <v>23.71875</v>
      </c>
    </row>
    <row r="418" spans="1:3">
      <c r="A418" s="60">
        <f t="shared" si="1"/>
        <v>1910</v>
      </c>
      <c r="B418" s="38"/>
      <c r="C418" s="30">
        <f>24+21/32</f>
        <v>24.65625</v>
      </c>
    </row>
    <row r="419" spans="1:3">
      <c r="A419" s="60">
        <f t="shared" si="1"/>
        <v>1911</v>
      </c>
      <c r="B419" s="38"/>
      <c r="C419" s="30">
        <f>24+19/32</f>
        <v>24.59375</v>
      </c>
    </row>
    <row r="420" spans="1:3">
      <c r="A420" s="60">
        <f>A419+1</f>
        <v>1912</v>
      </c>
      <c r="B420" s="38"/>
      <c r="C420" s="30">
        <f>28+1/16</f>
        <v>28.0625</v>
      </c>
    </row>
    <row r="421" spans="1:3">
      <c r="A421" s="60">
        <f>A420+1</f>
        <v>1913</v>
      </c>
      <c r="B421" s="38"/>
      <c r="C421" s="30">
        <f>27+9/16</f>
        <v>27.5625</v>
      </c>
    </row>
    <row r="422" spans="1:3">
      <c r="A422" s="60">
        <f>A421+1</f>
        <v>1914</v>
      </c>
      <c r="B422" s="38"/>
      <c r="C422" s="30">
        <f>25+1/4</f>
        <v>25.25</v>
      </c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E22D071A31343A2D401D2F14E1943" ma:contentTypeVersion="" ma:contentTypeDescription="Create a new document." ma:contentTypeScope="" ma:versionID="9c86b52a7bef0d4179aa7189c75d01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AD4124-FABE-4C78-9C83-D5E751327A9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359E33C-8367-485B-979E-0B49C7074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103EC-B707-44D6-886E-7458A2BE2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Wages</vt:lpstr>
      <vt:lpstr>Conversions, Sources &amp; 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Gdansk</dc:title>
  <cp:lastModifiedBy>Peter Lindert</cp:lastModifiedBy>
  <dcterms:created xsi:type="dcterms:W3CDTF">2006-11-13T15:09:06Z</dcterms:created>
  <dcterms:modified xsi:type="dcterms:W3CDTF">2013-10-29T20:54:21Z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1100.00000000000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