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080" windowHeight="8620" activeTab="0"/>
  </bookViews>
  <sheets>
    <sheet name="main data" sheetId="1" r:id="rId1"/>
    <sheet name="Index numbers" sheetId="2" r:id="rId2"/>
    <sheet name="Periods" sheetId="3" r:id="rId3"/>
    <sheet name="Diagram real wages" sheetId="4" r:id="rId4"/>
    <sheet name="Comments" sheetId="5" r:id="rId5"/>
  </sheets>
  <definedNames>
    <definedName name="_xlnm.Print_Area" localSheetId="0">'main data'!$A:$IV</definedName>
  </definedNames>
  <calcPr fullCalcOnLoad="1"/>
</workbook>
</file>

<file path=xl/comments1.xml><?xml version="1.0" encoding="utf-8"?>
<comments xmlns="http://schemas.openxmlformats.org/spreadsheetml/2006/main">
  <authors>
    <author>Johan S?derberg</author>
  </authors>
  <commentList>
    <comment ref="N67" authorId="0">
      <text>
        <r>
          <rPr>
            <b/>
            <sz val="8"/>
            <rFont val="Tahoma"/>
            <family val="0"/>
          </rPr>
          <t>Johan Söderberg:</t>
        </r>
        <r>
          <rPr>
            <sz val="8"/>
            <rFont val="Tahoma"/>
            <family val="0"/>
          </rPr>
          <t xml:space="preserve">
Given as 8 öre in the source, here assumed to be in  debased 'klipping' coins and deflated by 75 %.
</t>
        </r>
      </text>
    </comment>
    <comment ref="N68" authorId="0">
      <text>
        <r>
          <rPr>
            <b/>
            <sz val="8"/>
            <rFont val="Tahoma"/>
            <family val="0"/>
          </rPr>
          <t>Johan Söderberg:</t>
        </r>
        <r>
          <rPr>
            <sz val="8"/>
            <rFont val="Tahoma"/>
            <family val="0"/>
          </rPr>
          <t xml:space="preserve">
Given as 11 öre in the source, here assumed to be in  debased 'klipping' coins and deflated by 75 %.</t>
        </r>
      </text>
    </comment>
    <comment ref="N69" authorId="0">
      <text>
        <r>
          <rPr>
            <b/>
            <sz val="8"/>
            <rFont val="Tahoma"/>
            <family val="0"/>
          </rPr>
          <t>Johan Söderberg:</t>
        </r>
        <r>
          <rPr>
            <sz val="8"/>
            <rFont val="Tahoma"/>
            <family val="0"/>
          </rPr>
          <t xml:space="preserve">
Given as 16 öre in the source, here assumed to be in  debased 'klipping'  coins and deflated by 75 %.</t>
        </r>
      </text>
    </comment>
    <comment ref="J67" authorId="0">
      <text>
        <r>
          <rPr>
            <b/>
            <sz val="8"/>
            <rFont val="Tahoma"/>
            <family val="0"/>
          </rPr>
          <t>Johan Söderberg:</t>
        </r>
        <r>
          <rPr>
            <sz val="8"/>
            <rFont val="Tahoma"/>
            <family val="0"/>
          </rPr>
          <t xml:space="preserve">
Given as 4 öre in the source, here assumed to be in  debased 'klipping' 
coins and deflated by 75 %.</t>
        </r>
      </text>
    </comment>
    <comment ref="J68" authorId="0">
      <text>
        <r>
          <rPr>
            <b/>
            <sz val="8"/>
            <rFont val="Tahoma"/>
            <family val="0"/>
          </rPr>
          <t>Johan Söderberg:</t>
        </r>
        <r>
          <rPr>
            <sz val="8"/>
            <rFont val="Tahoma"/>
            <family val="0"/>
          </rPr>
          <t xml:space="preserve">
Given as 4 öre in the source, here assumed to be in debased 'klipping' coins and deflated by 75 %.</t>
        </r>
      </text>
    </comment>
  </commentList>
</comments>
</file>

<file path=xl/sharedStrings.xml><?xml version="1.0" encoding="utf-8"?>
<sst xmlns="http://schemas.openxmlformats.org/spreadsheetml/2006/main" count="238" uniqueCount="191">
  <si>
    <t>Note:</t>
  </si>
  <si>
    <t>For the years of hyperinflation around 1573 and 1592, data are more uncertain than for other years due to the instability of the monetary system.</t>
  </si>
  <si>
    <t>As a result, the prices of some goods have to be estimated based on similar commodities. For example, the price of ox hides in 1574</t>
  </si>
  <si>
    <t>has been estimated from the price of ox hides at Danviken hospital in 1573 and the price relation between oxen at this hospital 1573-1574.</t>
  </si>
  <si>
    <t>For information on interpolated values, see Data sheet.</t>
  </si>
  <si>
    <t>Johan Söderberg</t>
  </si>
  <si>
    <t>Ekonomisk-historiska institutionen</t>
  </si>
  <si>
    <t>Stockholms universitet</t>
  </si>
  <si>
    <t>106 91 Stockholm</t>
  </si>
  <si>
    <t>Tel 08-16 42 92</t>
  </si>
  <si>
    <t>e-post Johan.Soderberg@ekohist.su.se</t>
  </si>
  <si>
    <t>Department of Economic History</t>
  </si>
  <si>
    <t>Stockholm University</t>
  </si>
  <si>
    <t>106 91 Stockholm, Sweden</t>
  </si>
  <si>
    <t>Phone +468 16 42 92</t>
  </si>
  <si>
    <t>e-mail Johan.Soderberg@ekohist.su.se</t>
  </si>
  <si>
    <t>In a few cases, this involves some guesswork.</t>
  </si>
  <si>
    <t>Column O / Column P</t>
  </si>
  <si>
    <t>Local currency and local units</t>
  </si>
  <si>
    <t>Grams of silver per mark örtug</t>
  </si>
  <si>
    <r>
      <t xml:space="preserve">Such estimated figures are shown as </t>
    </r>
    <r>
      <rPr>
        <u val="single"/>
        <sz val="12"/>
        <rFont val="Times New Roman"/>
        <family val="0"/>
      </rPr>
      <t>underlined</t>
    </r>
    <r>
      <rPr>
        <sz val="12"/>
        <rFont val="Times New Roman"/>
        <family val="0"/>
      </rPr>
      <t xml:space="preserve"> text against a light green background.</t>
    </r>
  </si>
  <si>
    <r>
      <t xml:space="preserve">For the years 1592-1594, the nominal daily wage rates given in the records are probably expressed in the debased coin called </t>
    </r>
    <r>
      <rPr>
        <sz val="12"/>
        <color indexed="60"/>
        <rFont val="Times New Roman"/>
        <family val="0"/>
      </rPr>
      <t>klipping</t>
    </r>
    <r>
      <rPr>
        <sz val="12"/>
        <rFont val="Times New Roman"/>
        <family val="0"/>
      </rPr>
      <t>.</t>
    </r>
  </si>
  <si>
    <t>Firewood, per cubic meter (1000 L.)</t>
  </si>
  <si>
    <t>Beer, per liter</t>
  </si>
  <si>
    <t>Salt, per liter</t>
  </si>
  <si>
    <t>Rye, per liter</t>
  </si>
  <si>
    <t>The category Fish is composed of 2/3 herring and 1/3 salmon.</t>
  </si>
  <si>
    <t>Fuel consists of 50 % tallow and 50 % firewood</t>
  </si>
  <si>
    <t>Building materials consist of 50 % bar iron and 50 % bricks.</t>
  </si>
  <si>
    <t>Composition of Price index: see sheet Comments.</t>
  </si>
  <si>
    <t>Price quotations are mainly from the following archival sources:</t>
  </si>
  <si>
    <t>Borgmästare och råds arkiv före 1636</t>
  </si>
  <si>
    <t>(1539-1573, 1579, 1589 only)</t>
  </si>
  <si>
    <t>Silver and metric units, 1539-1573, 1579, and 1589</t>
  </si>
  <si>
    <t>silver parities</t>
  </si>
  <si>
    <t xml:space="preserve">to 1573, then </t>
  </si>
  <si>
    <t>the two market rates</t>
  </si>
  <si>
    <t>for 1579 and 1589.)</t>
  </si>
  <si>
    <t>(On the main data sheet,</t>
  </si>
  <si>
    <t>PL used official</t>
  </si>
  <si>
    <t>The same procedure has been applied to the price of firewood in 1592-1593.</t>
  </si>
  <si>
    <t xml:space="preserve">     Klädkammarens räkenskaper</t>
  </si>
  <si>
    <t xml:space="preserve">     Handlingar rörande Danviks hospital</t>
  </si>
  <si>
    <t>Råg tunna</t>
  </si>
  <si>
    <t>Sill tunna</t>
  </si>
  <si>
    <t>Strömming tunna</t>
  </si>
  <si>
    <t>Lax tunna</t>
  </si>
  <si>
    <t>Smör lispund</t>
  </si>
  <si>
    <t>Talg lispund</t>
  </si>
  <si>
    <t>Öl tunna</t>
  </si>
  <si>
    <t>Salt tunna</t>
  </si>
  <si>
    <t>Tegel 1 000</t>
  </si>
  <si>
    <t>Ved famn</t>
  </si>
  <si>
    <t>© Johan Söderberg</t>
  </si>
  <si>
    <t>Stångjärn skeppund</t>
  </si>
  <si>
    <t>Year</t>
  </si>
  <si>
    <t>Rye</t>
  </si>
  <si>
    <t>Butter</t>
  </si>
  <si>
    <t>Tallow</t>
  </si>
  <si>
    <t>Baltic herring</t>
  </si>
  <si>
    <t>Sill</t>
  </si>
  <si>
    <t>Salmon</t>
  </si>
  <si>
    <t>Iron</t>
  </si>
  <si>
    <t>Firewood</t>
  </si>
  <si>
    <t>Bricks</t>
  </si>
  <si>
    <t>Beer</t>
  </si>
  <si>
    <t>År</t>
  </si>
  <si>
    <t>Råg</t>
  </si>
  <si>
    <t>Smör</t>
  </si>
  <si>
    <t>Talg</t>
  </si>
  <si>
    <t>Oxhudar</t>
  </si>
  <si>
    <t>Strömming</t>
  </si>
  <si>
    <t>Lax</t>
  </si>
  <si>
    <t>Ved</t>
  </si>
  <si>
    <t>Tegel</t>
  </si>
  <si>
    <t>Öl</t>
  </si>
  <si>
    <t>Herring</t>
  </si>
  <si>
    <t>Daily wage rate of unskilled labourer</t>
  </si>
  <si>
    <t>Dagslön, arbetskarl</t>
  </si>
  <si>
    <t>Reallön, arbetskarl</t>
  </si>
  <si>
    <t>Real wage, unskilled labourer</t>
  </si>
  <si>
    <t>Priser i Stockholm 1539-1620</t>
  </si>
  <si>
    <t>Prices in Stockholm 1539-1620</t>
  </si>
  <si>
    <t>References</t>
  </si>
  <si>
    <t>%</t>
  </si>
  <si>
    <t>Total</t>
  </si>
  <si>
    <t>Subtotal: Food</t>
  </si>
  <si>
    <t>Subtotal: Fuel, building materials</t>
  </si>
  <si>
    <t>Commodity</t>
  </si>
  <si>
    <t>Levnadskost-nadsindex (1580/89 = 100)</t>
  </si>
  <si>
    <t>Index numbers, 1580/1589 = 100</t>
  </si>
  <si>
    <t>Index 1580/1589 = 100</t>
  </si>
  <si>
    <t>Nominal price changes (mark örtug) by commodity group, 1539-1620. Index 1580/89 = 100</t>
  </si>
  <si>
    <t>Period</t>
  </si>
  <si>
    <t>1539-1549</t>
  </si>
  <si>
    <t>1550-1559</t>
  </si>
  <si>
    <t>1560-1569</t>
  </si>
  <si>
    <t>1570-1579</t>
  </si>
  <si>
    <t>1580-1589</t>
  </si>
  <si>
    <t>1590-1599</t>
  </si>
  <si>
    <t>1600-1609</t>
  </si>
  <si>
    <t>1610-1620</t>
  </si>
  <si>
    <t>Rye, beer</t>
  </si>
  <si>
    <t>Fish</t>
  </si>
  <si>
    <t>Building materials</t>
  </si>
  <si>
    <t>Fuel</t>
  </si>
  <si>
    <t>Price index</t>
  </si>
  <si>
    <t>Ox hides (proxy for oxen)</t>
  </si>
  <si>
    <t>Butter, oxen</t>
  </si>
  <si>
    <t>A barrel of grain is assumed to have comprised 122.5 litres. Jansson (1995), p. 276.</t>
  </si>
  <si>
    <t>Oxhudar decker = 10 st</t>
  </si>
  <si>
    <t>All measurement units are assumed to be unchanged during the period 1539-1620.</t>
  </si>
  <si>
    <r>
      <t>The cord (</t>
    </r>
    <r>
      <rPr>
        <i/>
        <sz val="10"/>
        <rFont val="Arial"/>
        <family val="2"/>
      </rPr>
      <t>famn</t>
    </r>
    <r>
      <rPr>
        <sz val="10"/>
        <rFont val="Arial"/>
        <family val="2"/>
      </rPr>
      <t>), used for measuring firewood, is assumed to be 3.14 cubic metres. See Jansson (1995), p. 71.</t>
    </r>
  </si>
  <si>
    <t xml:space="preserve">     Upplands handlingar</t>
  </si>
  <si>
    <t>Rye, per kilogram</t>
  </si>
  <si>
    <t>Butter, per kilogram</t>
  </si>
  <si>
    <t>Tallow, per kilogram</t>
  </si>
  <si>
    <t>Baltic herring, per liter</t>
  </si>
  <si>
    <t>Herring, per liter</t>
  </si>
  <si>
    <t>Salmon, per liter</t>
  </si>
  <si>
    <t>Bar iron, per kilogram</t>
  </si>
  <si>
    <t>Tegel 1000</t>
  </si>
  <si>
    <t>Comments (by Johan Söderberg)</t>
  </si>
  <si>
    <t>Sources</t>
  </si>
  <si>
    <t>Cost of living index
(1580/89 = 100)</t>
  </si>
  <si>
    <t>Stång-järn</t>
  </si>
  <si>
    <t>Bar
iron</t>
  </si>
  <si>
    <t>Ox
hides</t>
  </si>
  <si>
    <r>
      <t>The ship pound (</t>
    </r>
    <r>
      <rPr>
        <i/>
        <sz val="10"/>
        <rFont val="Arial"/>
        <family val="2"/>
      </rPr>
      <t>skeppund</t>
    </r>
    <r>
      <rPr>
        <sz val="10"/>
        <rFont val="Arial"/>
        <family val="2"/>
      </rPr>
      <t>) comprised 20 pounds and is estimated at 133 kg. Morell 1988, p. 11.</t>
    </r>
  </si>
  <si>
    <t>Ox hides
10 pcs</t>
  </si>
  <si>
    <t>Rye barrels of 122.5 litres</t>
  </si>
  <si>
    <t>Baltic herring barrels of 122.5 litres</t>
  </si>
  <si>
    <t>Herring barrels of 122.5 litres</t>
  </si>
  <si>
    <t>Salmon barrels of 122.5 litres</t>
  </si>
  <si>
    <t>Beer barrels of 122.5 litres</t>
  </si>
  <si>
    <t>Salt barrels of 122.5 litres</t>
  </si>
  <si>
    <t>Butter pounds of 6.65 kg</t>
  </si>
  <si>
    <t>Tallow pounds of 6.65 kg</t>
  </si>
  <si>
    <t>Firewood cords of 3.14 cubic metres</t>
  </si>
  <si>
    <t>Bricks 1,000 pcs</t>
  </si>
  <si>
    <t>Daily wage rate of unskilled labourer 
öre = 1/8 mark örtug</t>
  </si>
  <si>
    <t>Version 3 May, 2002</t>
  </si>
  <si>
    <t>Bar iron
ship pounds of 133 kg</t>
  </si>
  <si>
    <t>Silver prices</t>
  </si>
  <si>
    <t>nominella priser</t>
  </si>
  <si>
    <t>nominal prices</t>
  </si>
  <si>
    <t>Few silver prices appear to be available. The quotations found are given here:</t>
  </si>
  <si>
    <t>Simple interpolations between neighbouring values are shown as text in italics against a yellow background.</t>
  </si>
  <si>
    <t>For this reason, the nominal wage rates for these years have been reduced by the same amount.</t>
  </si>
  <si>
    <t>The nominal value of klipping coins was reduced by 75% in order to correspond to ordinary, non-debased mark coins.</t>
  </si>
  <si>
    <t>All other prices in 1592-1594 appear to be expressed in the ordinary (non-klipping) coin in the sources.</t>
  </si>
  <si>
    <t>1590/99 as % of 1539/49</t>
  </si>
  <si>
    <t>1610/19 as % of 1539/49</t>
  </si>
  <si>
    <t>Ox hides are used as a proxy for the price of oxen.</t>
  </si>
  <si>
    <t>Silver price
Öre (1/8 mark örtug) per lod silver,
1 lod = 13.2 g</t>
  </si>
  <si>
    <t>Grams of silver</t>
  </si>
  <si>
    <t>1536-1539</t>
  </si>
  <si>
    <t>1527-1535</t>
  </si>
  <si>
    <t>1523-1524</t>
  </si>
  <si>
    <t>1540-1561</t>
  </si>
  <si>
    <t>1563-1568</t>
  </si>
  <si>
    <r>
      <t xml:space="preserve">All nominal prices in the Data sheet are in </t>
    </r>
    <r>
      <rPr>
        <sz val="10"/>
        <color indexed="10"/>
        <rFont val="Arial"/>
        <family val="2"/>
      </rPr>
      <t>mark örtug</t>
    </r>
    <r>
      <rPr>
        <sz val="10"/>
        <rFont val="Arial"/>
        <family val="2"/>
      </rPr>
      <t>, the standard Swedish currency of the time (1 mark = 8 öre).</t>
    </r>
  </si>
  <si>
    <r>
      <t xml:space="preserve">Forsell, Hans, </t>
    </r>
    <r>
      <rPr>
        <i/>
        <sz val="10"/>
        <rFont val="Arial"/>
        <family val="2"/>
      </rPr>
      <t>Sveriges inre historia från Gustav den förste, II</t>
    </r>
    <r>
      <rPr>
        <sz val="10"/>
        <rFont val="Arial"/>
        <family val="2"/>
      </rPr>
      <t>, Stockholm 1875</t>
    </r>
  </si>
  <si>
    <t xml:space="preserve">     Stockholms stads räkenskaper 1573-1599</t>
  </si>
  <si>
    <t xml:space="preserve">     Horns tegelbruks och Storkyrkans föreståndares räkenskaper</t>
  </si>
  <si>
    <t xml:space="preserve">     Kämnärsräkenskaper 1534-1601</t>
  </si>
  <si>
    <t xml:space="preserve">     Huvudböcker</t>
  </si>
  <si>
    <t xml:space="preserve">     Räkenskaper för Söderströmspenningar 1581-1600</t>
  </si>
  <si>
    <t xml:space="preserve">     Slottsräkenskaper</t>
  </si>
  <si>
    <t>Riksarkivet:</t>
  </si>
  <si>
    <t>Stockholms stadsarkiv:</t>
  </si>
  <si>
    <t>Danvikens hospitals arkiv:</t>
  </si>
  <si>
    <t>Slottsarkivet:</t>
  </si>
  <si>
    <t>Notes:</t>
  </si>
  <si>
    <r>
      <t xml:space="preserve">Jansson, Arne, Palm, Lennart Andersson &amp; Söderberg, Johan (1991), </t>
    </r>
    <r>
      <rPr>
        <i/>
        <sz val="10"/>
        <rFont val="Arial"/>
        <family val="2"/>
      </rPr>
      <t>Dagligt bröd i onda tider. Priser och löner i Stockholm och Västsverige 1500-1770</t>
    </r>
    <r>
      <rPr>
        <sz val="10"/>
        <rFont val="Arial"/>
        <family val="2"/>
      </rPr>
      <t>, Gothenburg</t>
    </r>
  </si>
  <si>
    <r>
      <t xml:space="preserve">Jansson, Sam Owen, </t>
    </r>
    <r>
      <rPr>
        <i/>
        <sz val="10"/>
        <rFont val="Arial"/>
        <family val="2"/>
      </rPr>
      <t>Måttordboken</t>
    </r>
    <r>
      <rPr>
        <sz val="10"/>
        <rFont val="Arial"/>
        <family val="2"/>
      </rPr>
      <t>, Stockholm 1995</t>
    </r>
  </si>
  <si>
    <r>
      <t>Morell, Mats (1988), Om mått- och viktsystemens utveckling i Sverige sedan 1500-talet, Uppsala (</t>
    </r>
    <r>
      <rPr>
        <i/>
        <sz val="10"/>
        <rFont val="Arial"/>
        <family val="2"/>
      </rPr>
      <t>Uppsala Papers in Economic History</t>
    </r>
    <r>
      <rPr>
        <sz val="10"/>
        <rFont val="Arial"/>
        <family val="2"/>
      </rPr>
      <t xml:space="preserve"> 16)</t>
    </r>
  </si>
  <si>
    <r>
      <t xml:space="preserve">Söderberg, Johan (1987), "Hade Heckscher rätt? Priser och reallöner i 1500-talets Stockholm", </t>
    </r>
    <r>
      <rPr>
        <i/>
        <sz val="10"/>
        <rFont val="Arial"/>
        <family val="2"/>
      </rPr>
      <t>Historisk tidskrift</t>
    </r>
  </si>
  <si>
    <r>
      <t xml:space="preserve">Söderberg, Johan (1993), "Inflation i Sverige under 1500- och 1600-talet", </t>
    </r>
    <r>
      <rPr>
        <i/>
        <sz val="10"/>
        <rFont val="Arial"/>
        <family val="2"/>
      </rPr>
      <t>Pecunia. Skrifter i mynt- och penninghistoriska ämnen utgivna av Kungl Myntkabinettet</t>
    </r>
    <r>
      <rPr>
        <sz val="10"/>
        <rFont val="Arial"/>
        <family val="2"/>
      </rPr>
      <t>, No 4</t>
    </r>
  </si>
  <si>
    <t>Source: Forssell 1875, pp. 90-91.</t>
  </si>
  <si>
    <t>The cost of living index (the deflator in the calculation of real wages) is composed as follows:</t>
  </si>
  <si>
    <r>
      <t xml:space="preserve">The silver content of the Swedish </t>
    </r>
    <r>
      <rPr>
        <sz val="10"/>
        <rFont val="Arial"/>
        <family val="2"/>
      </rPr>
      <t>mark was reduced as follows during the period 1523-1573. Weights below refer to coins of 1 mark örtug.</t>
    </r>
  </si>
  <si>
    <t xml:space="preserve">     This currency was subject to a substantial inflation, as is evident from the price and wage series.
     One period of hyperinflation due to debased coinage occurred around 1573, another one around 1592.
     For an analysis of these hyperinflation periods see Söderberg (1993).</t>
  </si>
  <si>
    <t>Measurement units</t>
  </si>
  <si>
    <t>For the period 1539-1599, an analysis of prices and real wages was published in Söderberg (1987).
The data used there have to some extent been supplemented in the present file,
and the methodology in dealing with the years of hyperinflation in the 1570s and the 1590s is now slightly different.
More data on prices and wages during the period 1600-1750 are available in Jansson, Palm &amp; Söderberg (1991).</t>
  </si>
  <si>
    <t>Implied grams Ag per mark örtug (PL)</t>
  </si>
  <si>
    <t xml:space="preserve">     Ekonomisk-historiska institutionens deposition</t>
  </si>
  <si>
    <t xml:space="preserve">            Eli F. Heckschers samling</t>
  </si>
  <si>
    <t xml:space="preserve">     Skeppsgårdshandlingar</t>
  </si>
  <si>
    <t xml:space="preserve">            Stockholms skeppsgård</t>
  </si>
  <si>
    <r>
      <t>The pound (</t>
    </r>
    <r>
      <rPr>
        <i/>
        <sz val="10"/>
        <rFont val="Arial"/>
        <family val="2"/>
      </rPr>
      <t>lispund</t>
    </r>
    <r>
      <rPr>
        <sz val="10"/>
        <rFont val="Arial"/>
        <family val="2"/>
      </rPr>
      <t>) is estimated at 6.65 kg. See Morell (1988), p. 10.</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</si>
</sst>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
    <numFmt numFmtId="173" formatCode="0.0000"/>
    <numFmt numFmtId="174" formatCode="0.000"/>
    <numFmt numFmtId="175" formatCode="0.000000"/>
    <numFmt numFmtId="176" formatCode="0.00000"/>
  </numFmts>
  <fonts count="41">
    <font>
      <sz val="12"/>
      <name val="Arial"/>
      <family val="0"/>
    </font>
    <font>
      <sz val="11.25"/>
      <name val="Arial"/>
      <family val="0"/>
    </font>
    <font>
      <b/>
      <sz val="11.25"/>
      <name val="Arial"/>
      <family val="0"/>
    </font>
    <font>
      <sz val="10"/>
      <name val="Arial"/>
      <family val="2"/>
    </font>
    <font>
      <i/>
      <sz val="10"/>
      <name val="Arial"/>
      <family val="2"/>
    </font>
    <font>
      <b/>
      <sz val="10"/>
      <name val="Arial"/>
      <family val="2"/>
    </font>
    <font>
      <b/>
      <i/>
      <sz val="10"/>
      <name val="Arial"/>
      <family val="2"/>
    </font>
    <font>
      <b/>
      <i/>
      <sz val="10"/>
      <color indexed="8"/>
      <name val="Arial"/>
      <family val="2"/>
    </font>
    <font>
      <sz val="10"/>
      <color indexed="14"/>
      <name val="Arial"/>
      <family val="2"/>
    </font>
    <font>
      <sz val="10"/>
      <color indexed="48"/>
      <name val="Arial"/>
      <family val="2"/>
    </font>
    <font>
      <b/>
      <sz val="10"/>
      <color indexed="8"/>
      <name val="Arial"/>
      <family val="2"/>
    </font>
    <font>
      <b/>
      <sz val="12"/>
      <name val="Arial"/>
      <family val="0"/>
    </font>
    <font>
      <sz val="10"/>
      <color indexed="10"/>
      <name val="Arial"/>
      <family val="2"/>
    </font>
    <font>
      <b/>
      <sz val="14"/>
      <color indexed="12"/>
      <name val="Arial"/>
      <family val="2"/>
    </font>
    <font>
      <sz val="10"/>
      <color indexed="12"/>
      <name val="Arial"/>
      <family val="2"/>
    </font>
    <font>
      <b/>
      <i/>
      <sz val="14"/>
      <color indexed="12"/>
      <name val="Arial"/>
      <family val="2"/>
    </font>
    <font>
      <sz val="10"/>
      <color indexed="18"/>
      <name val="Arial"/>
      <family val="2"/>
    </font>
    <font>
      <sz val="8"/>
      <name val="Tahoma"/>
      <family val="0"/>
    </font>
    <font>
      <b/>
      <sz val="8"/>
      <name val="Tahoma"/>
      <family val="0"/>
    </font>
    <font>
      <b/>
      <sz val="12"/>
      <color indexed="12"/>
      <name val="Arial"/>
      <family val="2"/>
    </font>
    <font>
      <b/>
      <sz val="10"/>
      <color indexed="10"/>
      <name val="Arial"/>
      <family val="2"/>
    </font>
    <font>
      <b/>
      <sz val="15"/>
      <name val="Arial"/>
      <family val="0"/>
    </font>
    <font>
      <u val="single"/>
      <sz val="12"/>
      <color indexed="12"/>
      <name val="Arial"/>
      <family val="0"/>
    </font>
    <font>
      <u val="single"/>
      <sz val="12"/>
      <color indexed="61"/>
      <name val="Arial"/>
      <family val="0"/>
    </font>
    <font>
      <sz val="12"/>
      <color indexed="18"/>
      <name val="Times New Roman"/>
      <family val="0"/>
    </font>
    <font>
      <sz val="12"/>
      <color indexed="48"/>
      <name val="Times New Roman"/>
      <family val="0"/>
    </font>
    <font>
      <sz val="12"/>
      <name val="Times New Roman"/>
      <family val="0"/>
    </font>
    <font>
      <b/>
      <sz val="12"/>
      <color indexed="12"/>
      <name val="Times New Roman"/>
      <family val="0"/>
    </font>
    <font>
      <sz val="12"/>
      <color indexed="12"/>
      <name val="Times New Roman"/>
      <family val="0"/>
    </font>
    <font>
      <b/>
      <i/>
      <sz val="12"/>
      <color indexed="12"/>
      <name val="Times New Roman"/>
      <family val="0"/>
    </font>
    <font>
      <sz val="12"/>
      <color indexed="14"/>
      <name val="Times New Roman"/>
      <family val="0"/>
    </font>
    <font>
      <b/>
      <u val="single"/>
      <sz val="12"/>
      <color indexed="8"/>
      <name val="Times New Roman"/>
      <family val="0"/>
    </font>
    <font>
      <b/>
      <sz val="12"/>
      <name val="Times New Roman"/>
      <family val="0"/>
    </font>
    <font>
      <b/>
      <sz val="12"/>
      <color indexed="8"/>
      <name val="Times New Roman"/>
      <family val="0"/>
    </font>
    <font>
      <b/>
      <sz val="12"/>
      <color indexed="10"/>
      <name val="Times New Roman"/>
      <family val="0"/>
    </font>
    <font>
      <i/>
      <sz val="12"/>
      <name val="Times New Roman"/>
      <family val="0"/>
    </font>
    <font>
      <u val="single"/>
      <sz val="12"/>
      <name val="Times New Roman"/>
      <family val="0"/>
    </font>
    <font>
      <u val="single"/>
      <sz val="12"/>
      <color indexed="8"/>
      <name val="Times New Roman"/>
      <family val="0"/>
    </font>
    <font>
      <sz val="12"/>
      <color indexed="60"/>
      <name val="Times New Roman"/>
      <family val="0"/>
    </font>
    <font>
      <sz val="8"/>
      <name val="Verdana"/>
      <family val="0"/>
    </font>
    <font>
      <b/>
      <sz val="8"/>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11"/>
        <bgColor indexed="64"/>
      </patternFill>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3" fillId="0" borderId="0" xfId="0" applyFont="1" applyAlignment="1">
      <alignment/>
    </xf>
    <xf numFmtId="172" fontId="3" fillId="0" borderId="0" xfId="0" applyNumberFormat="1" applyFont="1" applyAlignment="1">
      <alignment/>
    </xf>
    <xf numFmtId="2" fontId="3" fillId="0" borderId="0" xfId="0" applyNumberFormat="1" applyFont="1" applyAlignment="1">
      <alignment/>
    </xf>
    <xf numFmtId="172" fontId="3" fillId="2" borderId="0" xfId="0" applyNumberFormat="1" applyFont="1" applyFill="1" applyAlignment="1">
      <alignment/>
    </xf>
    <xf numFmtId="172" fontId="3" fillId="0" borderId="0" xfId="0" applyNumberFormat="1" applyFont="1" applyFill="1" applyAlignment="1">
      <alignment/>
    </xf>
    <xf numFmtId="0" fontId="5" fillId="0" borderId="0" xfId="0" applyFont="1" applyFill="1" applyAlignment="1">
      <alignment horizontal="center" vertical="top"/>
    </xf>
    <xf numFmtId="0" fontId="7" fillId="0" borderId="0" xfId="0" applyFont="1" applyFill="1" applyAlignment="1">
      <alignment horizontal="center" vertical="top"/>
    </xf>
    <xf numFmtId="0" fontId="5" fillId="3" borderId="0" xfId="0" applyFont="1" applyFill="1" applyAlignment="1">
      <alignment horizontal="center" vertical="top"/>
    </xf>
    <xf numFmtId="2" fontId="5" fillId="3" borderId="0" xfId="0" applyNumberFormat="1" applyFont="1" applyFill="1" applyAlignment="1">
      <alignment horizontal="center" vertical="top"/>
    </xf>
    <xf numFmtId="172" fontId="5" fillId="3" borderId="0" xfId="0" applyNumberFormat="1" applyFont="1" applyFill="1" applyAlignment="1">
      <alignment horizontal="center" vertical="top"/>
    </xf>
    <xf numFmtId="172" fontId="5" fillId="3" borderId="0" xfId="0" applyNumberFormat="1" applyFont="1" applyFill="1" applyAlignment="1">
      <alignment horizontal="center" vertical="top" wrapText="1"/>
    </xf>
    <xf numFmtId="49" fontId="5" fillId="3" borderId="0" xfId="0" applyNumberFormat="1" applyFont="1" applyFill="1" applyAlignment="1">
      <alignment horizontal="left" vertical="top" wrapText="1"/>
    </xf>
    <xf numFmtId="172" fontId="5" fillId="3" borderId="0" xfId="0" applyNumberFormat="1" applyFont="1" applyFill="1" applyAlignment="1">
      <alignment horizontal="left" vertical="top" wrapText="1"/>
    </xf>
    <xf numFmtId="0" fontId="5" fillId="4" borderId="0" xfId="0" applyFont="1" applyFill="1" applyAlignment="1">
      <alignment horizontal="left"/>
    </xf>
    <xf numFmtId="0" fontId="8" fillId="0" borderId="0" xfId="0" applyFont="1" applyAlignment="1">
      <alignment/>
    </xf>
    <xf numFmtId="0" fontId="5" fillId="0" borderId="0" xfId="0" applyFont="1" applyAlignment="1">
      <alignment vertical="top" wrapText="1"/>
    </xf>
    <xf numFmtId="1" fontId="3" fillId="0" borderId="0" xfId="0" applyNumberFormat="1" applyFont="1" applyAlignment="1">
      <alignment/>
    </xf>
    <xf numFmtId="0" fontId="5" fillId="5" borderId="0" xfId="0" applyFont="1" applyFill="1" applyAlignment="1">
      <alignment vertical="top" wrapText="1"/>
    </xf>
    <xf numFmtId="0" fontId="5" fillId="5" borderId="0" xfId="0" applyFont="1" applyFill="1" applyAlignment="1">
      <alignment horizontal="center" vertical="top" wrapText="1"/>
    </xf>
    <xf numFmtId="49" fontId="10" fillId="5" borderId="0" xfId="0" applyNumberFormat="1" applyFont="1" applyFill="1" applyAlignment="1">
      <alignment horizontal="left" vertical="top" wrapText="1"/>
    </xf>
    <xf numFmtId="172" fontId="10" fillId="5" borderId="0" xfId="0" applyNumberFormat="1" applyFont="1" applyFill="1" applyAlignment="1">
      <alignment horizontal="left" vertical="top" wrapText="1"/>
    </xf>
    <xf numFmtId="1" fontId="5" fillId="3" borderId="0" xfId="0" applyNumberFormat="1" applyFont="1" applyFill="1" applyAlignment="1">
      <alignment horizontal="left" vertical="top" wrapText="1"/>
    </xf>
    <xf numFmtId="1" fontId="3" fillId="2" borderId="0" xfId="0" applyNumberFormat="1" applyFont="1" applyFill="1" applyAlignment="1">
      <alignment/>
    </xf>
    <xf numFmtId="0" fontId="5" fillId="5" borderId="0" xfId="0" applyFont="1" applyFill="1" applyAlignment="1">
      <alignment/>
    </xf>
    <xf numFmtId="0" fontId="5" fillId="5" borderId="0" xfId="0" applyFont="1" applyFill="1" applyAlignment="1">
      <alignment horizontal="right"/>
    </xf>
    <xf numFmtId="0" fontId="3" fillId="5" borderId="0" xfId="0" applyFont="1" applyFill="1" applyAlignment="1">
      <alignment/>
    </xf>
    <xf numFmtId="0" fontId="6" fillId="2" borderId="0" xfId="0" applyFont="1" applyFill="1" applyAlignment="1">
      <alignment/>
    </xf>
    <xf numFmtId="172" fontId="6" fillId="2" borderId="0" xfId="0" applyNumberFormat="1" applyFont="1" applyFill="1" applyAlignment="1">
      <alignment/>
    </xf>
    <xf numFmtId="0" fontId="3" fillId="3" borderId="0" xfId="0" applyFont="1" applyFill="1" applyAlignment="1">
      <alignment/>
    </xf>
    <xf numFmtId="172" fontId="3" fillId="3" borderId="0" xfId="0" applyNumberFormat="1" applyFont="1" applyFill="1" applyAlignment="1">
      <alignment/>
    </xf>
    <xf numFmtId="0" fontId="3" fillId="2" borderId="0" xfId="0" applyFont="1" applyFill="1" applyAlignment="1">
      <alignment/>
    </xf>
    <xf numFmtId="0" fontId="3" fillId="0" borderId="0" xfId="0" applyFont="1" applyFill="1" applyAlignment="1">
      <alignment/>
    </xf>
    <xf numFmtId="1" fontId="8" fillId="0" borderId="0" xfId="0" applyNumberFormat="1" applyFont="1" applyAlignment="1">
      <alignment/>
    </xf>
    <xf numFmtId="1" fontId="5" fillId="0" borderId="0" xfId="0" applyNumberFormat="1" applyFont="1" applyFill="1" applyAlignment="1">
      <alignment horizontal="center" vertical="top"/>
    </xf>
    <xf numFmtId="0" fontId="13" fillId="6" borderId="0" xfId="0" applyFont="1" applyFill="1" applyAlignment="1">
      <alignment/>
    </xf>
    <xf numFmtId="2" fontId="14" fillId="6" borderId="0" xfId="0" applyNumberFormat="1" applyFont="1" applyFill="1" applyAlignment="1">
      <alignment/>
    </xf>
    <xf numFmtId="172" fontId="14" fillId="6" borderId="0" xfId="0" applyNumberFormat="1" applyFont="1" applyFill="1" applyAlignment="1">
      <alignment/>
    </xf>
    <xf numFmtId="0" fontId="15" fillId="6" borderId="0" xfId="0" applyFont="1" applyFill="1" applyAlignment="1">
      <alignment/>
    </xf>
    <xf numFmtId="1" fontId="14" fillId="6" borderId="0" xfId="0" applyNumberFormat="1" applyFont="1" applyFill="1" applyAlignment="1">
      <alignment/>
    </xf>
    <xf numFmtId="2" fontId="3" fillId="3" borderId="0" xfId="0" applyNumberFormat="1" applyFont="1" applyFill="1" applyAlignment="1">
      <alignment/>
    </xf>
    <xf numFmtId="2" fontId="9" fillId="3" borderId="0" xfId="0" applyNumberFormat="1" applyFont="1" applyFill="1" applyAlignment="1">
      <alignment/>
    </xf>
    <xf numFmtId="172" fontId="9" fillId="3" borderId="0" xfId="0" applyNumberFormat="1" applyFont="1" applyFill="1" applyAlignment="1">
      <alignment/>
    </xf>
    <xf numFmtId="1" fontId="3" fillId="3" borderId="0" xfId="0" applyNumberFormat="1" applyFont="1" applyFill="1" applyAlignment="1">
      <alignment/>
    </xf>
    <xf numFmtId="2" fontId="16" fillId="3" borderId="0" xfId="0" applyNumberFormat="1" applyFont="1" applyFill="1" applyAlignment="1">
      <alignment/>
    </xf>
    <xf numFmtId="172" fontId="16" fillId="3" borderId="0" xfId="0" applyNumberFormat="1" applyFont="1" applyFill="1" applyAlignment="1">
      <alignment/>
    </xf>
    <xf numFmtId="0" fontId="4" fillId="0" borderId="0" xfId="0" applyFont="1" applyAlignment="1">
      <alignment/>
    </xf>
    <xf numFmtId="0" fontId="16" fillId="6" borderId="0" xfId="0" applyFont="1" applyFill="1" applyAlignment="1">
      <alignment/>
    </xf>
    <xf numFmtId="0" fontId="19" fillId="6" borderId="0" xfId="0" applyFont="1" applyFill="1" applyAlignment="1">
      <alignment vertical="center"/>
    </xf>
    <xf numFmtId="0" fontId="20" fillId="3" borderId="0" xfId="0" applyFont="1" applyFill="1" applyAlignment="1">
      <alignment horizontal="center" vertical="top"/>
    </xf>
    <xf numFmtId="172" fontId="20" fillId="3" borderId="0" xfId="0" applyNumberFormat="1" applyFont="1" applyFill="1" applyAlignment="1">
      <alignment horizontal="center" vertical="top" wrapText="1"/>
    </xf>
    <xf numFmtId="49" fontId="20" fillId="3" borderId="0" xfId="0" applyNumberFormat="1" applyFont="1" applyFill="1" applyAlignment="1">
      <alignment horizontal="left" vertical="top" wrapText="1"/>
    </xf>
    <xf numFmtId="0" fontId="3" fillId="0" borderId="0" xfId="0" applyFont="1" applyAlignment="1">
      <alignment vertical="top" wrapText="1"/>
    </xf>
    <xf numFmtId="0" fontId="0" fillId="0" borderId="0" xfId="0" applyAlignment="1">
      <alignment vertical="top"/>
    </xf>
    <xf numFmtId="0" fontId="3" fillId="0" borderId="0" xfId="0" applyFont="1" applyAlignment="1">
      <alignment vertical="top"/>
    </xf>
    <xf numFmtId="0" fontId="5" fillId="3" borderId="0" xfId="0" applyFont="1" applyFill="1" applyAlignment="1">
      <alignment/>
    </xf>
    <xf numFmtId="0" fontId="11" fillId="3" borderId="0" xfId="0" applyFont="1" applyFill="1" applyAlignment="1">
      <alignment/>
    </xf>
    <xf numFmtId="0" fontId="3" fillId="0" borderId="0" xfId="0" applyFont="1" applyFill="1" applyAlignment="1">
      <alignment vertical="top"/>
    </xf>
    <xf numFmtId="0" fontId="5" fillId="5" borderId="0" xfId="0" applyFont="1" applyFill="1" applyAlignment="1">
      <alignment vertical="top"/>
    </xf>
    <xf numFmtId="0" fontId="6" fillId="5" borderId="0" xfId="0" applyFont="1" applyFill="1" applyAlignment="1">
      <alignment vertical="top"/>
    </xf>
    <xf numFmtId="2" fontId="20" fillId="3" borderId="0" xfId="0" applyNumberFormat="1" applyFont="1" applyFill="1" applyAlignment="1">
      <alignment horizontal="center" vertical="top"/>
    </xf>
    <xf numFmtId="172" fontId="20" fillId="3" borderId="0" xfId="0" applyNumberFormat="1" applyFont="1" applyFill="1" applyAlignment="1">
      <alignment horizontal="center" vertical="top"/>
    </xf>
    <xf numFmtId="172" fontId="20" fillId="3" borderId="0" xfId="0" applyNumberFormat="1" applyFont="1" applyFill="1" applyAlignment="1">
      <alignment horizontal="left" vertical="top" wrapText="1"/>
    </xf>
    <xf numFmtId="1" fontId="20" fillId="3" borderId="0" xfId="0" applyNumberFormat="1" applyFont="1" applyFill="1" applyAlignment="1">
      <alignment horizontal="left" vertical="top" wrapText="1"/>
    </xf>
    <xf numFmtId="0" fontId="5" fillId="3" borderId="0" xfId="0" applyFont="1" applyFill="1" applyAlignment="1">
      <alignment vertical="top" wrapText="1"/>
    </xf>
    <xf numFmtId="172" fontId="3" fillId="0" borderId="0" xfId="0" applyNumberFormat="1" applyFont="1" applyAlignment="1">
      <alignment vertical="top" wrapText="1"/>
    </xf>
    <xf numFmtId="172" fontId="3" fillId="0" borderId="0" xfId="0" applyNumberFormat="1" applyFont="1" applyAlignment="1">
      <alignment vertical="top"/>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xf>
    <xf numFmtId="0" fontId="0" fillId="0" borderId="0" xfId="0" applyAlignment="1">
      <alignment/>
    </xf>
    <xf numFmtId="174" fontId="3" fillId="0" borderId="0" xfId="0" applyNumberFormat="1" applyFont="1" applyAlignment="1">
      <alignment/>
    </xf>
    <xf numFmtId="0" fontId="5" fillId="0" borderId="0" xfId="0" applyFont="1" applyAlignment="1">
      <alignment wrapText="1"/>
    </xf>
    <xf numFmtId="0" fontId="5" fillId="0" borderId="0" xfId="0" applyFont="1" applyAlignment="1">
      <alignment horizontal="right"/>
    </xf>
    <xf numFmtId="1" fontId="7" fillId="0" borderId="0" xfId="0" applyNumberFormat="1" applyFont="1" applyFill="1" applyAlignment="1">
      <alignment horizontal="center" vertical="top" wrapText="1"/>
    </xf>
    <xf numFmtId="2" fontId="24" fillId="3" borderId="0" xfId="0" applyNumberFormat="1" applyFont="1" applyFill="1" applyAlignment="1">
      <alignment/>
    </xf>
    <xf numFmtId="2" fontId="25" fillId="3" borderId="0" xfId="0" applyNumberFormat="1" applyFont="1" applyFill="1" applyAlignment="1">
      <alignment/>
    </xf>
    <xf numFmtId="172" fontId="25" fillId="3" borderId="0" xfId="0" applyNumberFormat="1" applyFont="1" applyFill="1" applyAlignment="1">
      <alignment/>
    </xf>
    <xf numFmtId="0" fontId="26" fillId="3" borderId="0" xfId="0" applyFont="1" applyFill="1" applyAlignment="1">
      <alignment/>
    </xf>
    <xf numFmtId="2" fontId="26" fillId="3" borderId="0" xfId="0" applyNumberFormat="1" applyFont="1" applyFill="1" applyAlignment="1">
      <alignment/>
    </xf>
    <xf numFmtId="172" fontId="26" fillId="3" borderId="0" xfId="0" applyNumberFormat="1" applyFont="1" applyFill="1" applyAlignment="1">
      <alignment/>
    </xf>
    <xf numFmtId="0" fontId="26" fillId="0" borderId="0" xfId="0" applyFont="1" applyAlignment="1">
      <alignment/>
    </xf>
    <xf numFmtId="172" fontId="24" fillId="3" borderId="0" xfId="0" applyNumberFormat="1" applyFont="1" applyFill="1" applyAlignment="1">
      <alignment/>
    </xf>
    <xf numFmtId="0" fontId="27" fillId="6" borderId="0" xfId="0" applyFont="1" applyFill="1" applyAlignment="1">
      <alignment/>
    </xf>
    <xf numFmtId="2" fontId="28" fillId="6" borderId="0" xfId="0" applyNumberFormat="1" applyFont="1" applyFill="1" applyAlignment="1">
      <alignment/>
    </xf>
    <xf numFmtId="172" fontId="28" fillId="6" borderId="0" xfId="0" applyNumberFormat="1" applyFont="1" applyFill="1" applyAlignment="1">
      <alignment/>
    </xf>
    <xf numFmtId="0" fontId="29" fillId="6" borderId="0" xfId="0" applyFont="1" applyFill="1" applyAlignment="1">
      <alignment/>
    </xf>
    <xf numFmtId="0" fontId="28" fillId="6" borderId="0" xfId="0" applyFont="1" applyFill="1" applyAlignment="1">
      <alignment/>
    </xf>
    <xf numFmtId="0" fontId="30" fillId="0" borderId="0" xfId="0" applyFont="1" applyAlignment="1">
      <alignment/>
    </xf>
    <xf numFmtId="2" fontId="31" fillId="6" borderId="0" xfId="0" applyNumberFormat="1" applyFont="1" applyFill="1" applyAlignment="1">
      <alignment/>
    </xf>
    <xf numFmtId="0" fontId="32" fillId="3" borderId="0" xfId="0" applyFont="1" applyFill="1" applyAlignment="1">
      <alignment horizontal="center" vertical="top"/>
    </xf>
    <xf numFmtId="2" fontId="32" fillId="3" borderId="0" xfId="0" applyNumberFormat="1" applyFont="1" applyFill="1" applyAlignment="1">
      <alignment horizontal="center" vertical="top" wrapText="1"/>
    </xf>
    <xf numFmtId="172" fontId="32" fillId="3" borderId="0" xfId="0" applyNumberFormat="1" applyFont="1" applyFill="1" applyAlignment="1">
      <alignment horizontal="center" vertical="top" wrapText="1"/>
    </xf>
    <xf numFmtId="49" fontId="32" fillId="3" borderId="0" xfId="0" applyNumberFormat="1" applyFont="1" applyFill="1" applyAlignment="1">
      <alignment horizontal="left" vertical="top" wrapText="1"/>
    </xf>
    <xf numFmtId="0" fontId="32" fillId="0" borderId="0" xfId="0" applyFont="1" applyFill="1" applyAlignment="1">
      <alignment horizontal="center" vertical="top"/>
    </xf>
    <xf numFmtId="0" fontId="33" fillId="0" borderId="0" xfId="0" applyFont="1" applyFill="1" applyAlignment="1">
      <alignment horizontal="center" vertical="top" wrapText="1"/>
    </xf>
    <xf numFmtId="0" fontId="34" fillId="3" borderId="0" xfId="0" applyFont="1" applyFill="1" applyAlignment="1">
      <alignment horizontal="center" vertical="top"/>
    </xf>
    <xf numFmtId="2" fontId="34" fillId="3" borderId="0" xfId="0" applyNumberFormat="1" applyFont="1" applyFill="1" applyAlignment="1">
      <alignment horizontal="center" vertical="top" wrapText="1"/>
    </xf>
    <xf numFmtId="172" fontId="34" fillId="3" borderId="0" xfId="0" applyNumberFormat="1" applyFont="1" applyFill="1" applyAlignment="1">
      <alignment horizontal="center" vertical="top" wrapText="1"/>
    </xf>
    <xf numFmtId="49" fontId="34" fillId="3" borderId="0" xfId="0" applyNumberFormat="1" applyFont="1" applyFill="1" applyAlignment="1">
      <alignment horizontal="left" vertical="top" wrapText="1"/>
    </xf>
    <xf numFmtId="2" fontId="3" fillId="0" borderId="0" xfId="0" applyNumberFormat="1" applyFont="1" applyAlignment="1">
      <alignment vertical="top"/>
    </xf>
    <xf numFmtId="0" fontId="34" fillId="0" borderId="0" xfId="0" applyFont="1" applyFill="1" applyAlignment="1">
      <alignment horizontal="center" vertical="top"/>
    </xf>
    <xf numFmtId="0" fontId="32" fillId="4" borderId="0" xfId="0" applyFont="1" applyFill="1" applyAlignment="1">
      <alignment horizontal="left"/>
    </xf>
    <xf numFmtId="2" fontId="26" fillId="2" borderId="0" xfId="0" applyNumberFormat="1" applyFont="1" applyFill="1" applyAlignment="1">
      <alignment/>
    </xf>
    <xf numFmtId="2" fontId="35" fillId="6" borderId="0" xfId="0" applyNumberFormat="1" applyFont="1" applyFill="1" applyAlignment="1">
      <alignment/>
    </xf>
    <xf numFmtId="172" fontId="26" fillId="2" borderId="0" xfId="0" applyNumberFormat="1" applyFont="1" applyFill="1" applyAlignment="1">
      <alignment/>
    </xf>
    <xf numFmtId="172" fontId="35" fillId="6" borderId="0" xfId="0" applyNumberFormat="1" applyFont="1" applyFill="1" applyAlignment="1">
      <alignment/>
    </xf>
    <xf numFmtId="174" fontId="26" fillId="0" borderId="0" xfId="0" applyNumberFormat="1" applyFont="1" applyAlignment="1">
      <alignment/>
    </xf>
    <xf numFmtId="172" fontId="26" fillId="0" borderId="0" xfId="0" applyNumberFormat="1" applyFont="1" applyAlignment="1">
      <alignment/>
    </xf>
    <xf numFmtId="2" fontId="35" fillId="2" borderId="0" xfId="0" applyNumberFormat="1" applyFont="1" applyFill="1" applyAlignment="1">
      <alignment/>
    </xf>
    <xf numFmtId="174" fontId="35" fillId="0" borderId="0" xfId="0" applyNumberFormat="1" applyFont="1" applyAlignment="1">
      <alignment/>
    </xf>
    <xf numFmtId="2" fontId="36" fillId="3" borderId="0" xfId="0" applyNumberFormat="1" applyFont="1" applyFill="1" applyAlignment="1">
      <alignment/>
    </xf>
    <xf numFmtId="172" fontId="37" fillId="3" borderId="0" xfId="0" applyNumberFormat="1" applyFont="1" applyFill="1" applyAlignment="1">
      <alignment/>
    </xf>
    <xf numFmtId="172" fontId="36" fillId="3" borderId="0" xfId="0" applyNumberFormat="1" applyFont="1" applyFill="1" applyAlignment="1">
      <alignment/>
    </xf>
    <xf numFmtId="172" fontId="35" fillId="3" borderId="0" xfId="0" applyNumberFormat="1" applyFont="1" applyFill="1" applyAlignment="1">
      <alignment/>
    </xf>
    <xf numFmtId="2" fontId="35" fillId="3" borderId="0" xfId="0" applyNumberFormat="1" applyFont="1" applyFill="1" applyAlignment="1">
      <alignment/>
    </xf>
    <xf numFmtId="2" fontId="26" fillId="0" borderId="0" xfId="0" applyNumberFormat="1" applyFont="1" applyAlignment="1">
      <alignment/>
    </xf>
    <xf numFmtId="0" fontId="26" fillId="7" borderId="0" xfId="0" applyFont="1" applyFill="1" applyAlignment="1">
      <alignment/>
    </xf>
    <xf numFmtId="172" fontId="26" fillId="0" borderId="0" xfId="0" applyNumberFormat="1" applyFont="1" applyFill="1" applyAlignment="1">
      <alignment/>
    </xf>
    <xf numFmtId="2" fontId="26" fillId="6" borderId="0" xfId="0" applyNumberFormat="1" applyFont="1" applyFill="1" applyAlignment="1">
      <alignment/>
    </xf>
    <xf numFmtId="172" fontId="26" fillId="6" borderId="0" xfId="0" applyNumberFormat="1" applyFont="1" applyFill="1" applyAlignment="1">
      <alignment/>
    </xf>
    <xf numFmtId="2" fontId="26" fillId="0" borderId="0" xfId="0" applyNumberFormat="1" applyFont="1" applyFill="1" applyAlignment="1">
      <alignment/>
    </xf>
    <xf numFmtId="2" fontId="34" fillId="3" borderId="1" xfId="0" applyNumberFormat="1" applyFont="1" applyFill="1" applyBorder="1" applyAlignment="1">
      <alignment horizontal="center" vertical="top" wrapText="1"/>
    </xf>
    <xf numFmtId="2" fontId="34" fillId="3" borderId="2" xfId="0" applyNumberFormat="1" applyFont="1" applyFill="1" applyBorder="1" applyAlignment="1">
      <alignment horizontal="center" vertical="top" wrapText="1"/>
    </xf>
    <xf numFmtId="172" fontId="34" fillId="3" borderId="2" xfId="0" applyNumberFormat="1" applyFont="1" applyFill="1" applyBorder="1" applyAlignment="1">
      <alignment horizontal="center" vertical="top" wrapText="1"/>
    </xf>
    <xf numFmtId="49" fontId="34" fillId="3" borderId="3" xfId="0" applyNumberFormat="1" applyFont="1" applyFill="1" applyBorder="1" applyAlignment="1">
      <alignment horizontal="left"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wrapText="1"/>
    </xf>
    <xf numFmtId="0" fontId="0" fillId="0" borderId="0" xfId="0" applyAlignment="1">
      <alignment/>
    </xf>
    <xf numFmtId="0" fontId="0" fillId="0" borderId="0" xfId="0" applyAlignment="1">
      <alignment vertical="top"/>
    </xf>
    <xf numFmtId="0" fontId="3" fillId="0" borderId="0" xfId="0" applyFont="1"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latin typeface="Arial"/>
                <a:ea typeface="Arial"/>
                <a:cs typeface="Arial"/>
              </a:rPr>
              <a:t>Real wages in Stockholm, 1539-1620
</a:t>
            </a:r>
            <a:r>
              <a:rPr lang="en-US" cap="none" sz="1125" b="1" i="0" u="none" baseline="0">
                <a:latin typeface="Arial"/>
                <a:ea typeface="Arial"/>
                <a:cs typeface="Arial"/>
              </a:rPr>
              <a:t>Unskilled labourers, daily wages</a:t>
            </a:r>
          </a:p>
        </c:rich>
      </c:tx>
      <c:layout/>
      <c:spPr>
        <a:noFill/>
        <a:ln>
          <a:noFill/>
        </a:ln>
      </c:spPr>
    </c:title>
    <c:plotArea>
      <c:layout/>
      <c:scatterChart>
        <c:scatterStyle val="smooth"/>
        <c:varyColors val="0"/>
        <c:ser>
          <c:idx val="0"/>
          <c:order val="0"/>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'Index numbers'!$A$5:$A$86</c:f>
              <c:numCache>
                <c:ptCount val="82"/>
                <c:pt idx="0">
                  <c:v>1539</c:v>
                </c:pt>
                <c:pt idx="1">
                  <c:v>1540</c:v>
                </c:pt>
                <c:pt idx="2">
                  <c:v>1541</c:v>
                </c:pt>
                <c:pt idx="3">
                  <c:v>1542</c:v>
                </c:pt>
                <c:pt idx="4">
                  <c:v>1543</c:v>
                </c:pt>
                <c:pt idx="5">
                  <c:v>1544</c:v>
                </c:pt>
                <c:pt idx="6">
                  <c:v>1545</c:v>
                </c:pt>
                <c:pt idx="7">
                  <c:v>1546</c:v>
                </c:pt>
                <c:pt idx="8">
                  <c:v>1547</c:v>
                </c:pt>
                <c:pt idx="9">
                  <c:v>1548</c:v>
                </c:pt>
                <c:pt idx="10">
                  <c:v>1549</c:v>
                </c:pt>
                <c:pt idx="11">
                  <c:v>1550</c:v>
                </c:pt>
                <c:pt idx="12">
                  <c:v>1551</c:v>
                </c:pt>
                <c:pt idx="13">
                  <c:v>1552</c:v>
                </c:pt>
                <c:pt idx="14">
                  <c:v>1553</c:v>
                </c:pt>
                <c:pt idx="15">
                  <c:v>1554</c:v>
                </c:pt>
                <c:pt idx="16">
                  <c:v>1555</c:v>
                </c:pt>
                <c:pt idx="17">
                  <c:v>1556</c:v>
                </c:pt>
                <c:pt idx="18">
                  <c:v>1557</c:v>
                </c:pt>
                <c:pt idx="19">
                  <c:v>1558</c:v>
                </c:pt>
                <c:pt idx="20">
                  <c:v>1559</c:v>
                </c:pt>
                <c:pt idx="21">
                  <c:v>1560</c:v>
                </c:pt>
                <c:pt idx="22">
                  <c:v>1561</c:v>
                </c:pt>
                <c:pt idx="23">
                  <c:v>1562</c:v>
                </c:pt>
                <c:pt idx="24">
                  <c:v>1563</c:v>
                </c:pt>
                <c:pt idx="25">
                  <c:v>1564</c:v>
                </c:pt>
                <c:pt idx="26">
                  <c:v>1565</c:v>
                </c:pt>
                <c:pt idx="27">
                  <c:v>1566</c:v>
                </c:pt>
                <c:pt idx="28">
                  <c:v>1567</c:v>
                </c:pt>
                <c:pt idx="29">
                  <c:v>1568</c:v>
                </c:pt>
                <c:pt idx="30">
                  <c:v>1569</c:v>
                </c:pt>
                <c:pt idx="31">
                  <c:v>1570</c:v>
                </c:pt>
                <c:pt idx="32">
                  <c:v>1571</c:v>
                </c:pt>
                <c:pt idx="33">
                  <c:v>1572</c:v>
                </c:pt>
                <c:pt idx="34">
                  <c:v>1573</c:v>
                </c:pt>
                <c:pt idx="35">
                  <c:v>1574</c:v>
                </c:pt>
                <c:pt idx="36">
                  <c:v>1575</c:v>
                </c:pt>
                <c:pt idx="37">
                  <c:v>1576</c:v>
                </c:pt>
                <c:pt idx="38">
                  <c:v>1577</c:v>
                </c:pt>
                <c:pt idx="39">
                  <c:v>1578</c:v>
                </c:pt>
                <c:pt idx="40">
                  <c:v>1579</c:v>
                </c:pt>
                <c:pt idx="41">
                  <c:v>1580</c:v>
                </c:pt>
                <c:pt idx="42">
                  <c:v>1581</c:v>
                </c:pt>
                <c:pt idx="43">
                  <c:v>1582</c:v>
                </c:pt>
                <c:pt idx="44">
                  <c:v>1583</c:v>
                </c:pt>
                <c:pt idx="45">
                  <c:v>1584</c:v>
                </c:pt>
                <c:pt idx="46">
                  <c:v>1585</c:v>
                </c:pt>
                <c:pt idx="47">
                  <c:v>1586</c:v>
                </c:pt>
                <c:pt idx="48">
                  <c:v>1587</c:v>
                </c:pt>
                <c:pt idx="49">
                  <c:v>1588</c:v>
                </c:pt>
                <c:pt idx="50">
                  <c:v>1589</c:v>
                </c:pt>
                <c:pt idx="51">
                  <c:v>1590</c:v>
                </c:pt>
                <c:pt idx="52">
                  <c:v>1591</c:v>
                </c:pt>
                <c:pt idx="53">
                  <c:v>1592</c:v>
                </c:pt>
                <c:pt idx="54">
                  <c:v>1593</c:v>
                </c:pt>
                <c:pt idx="55">
                  <c:v>1594</c:v>
                </c:pt>
                <c:pt idx="56">
                  <c:v>1595</c:v>
                </c:pt>
                <c:pt idx="57">
                  <c:v>1596</c:v>
                </c:pt>
                <c:pt idx="58">
                  <c:v>1597</c:v>
                </c:pt>
                <c:pt idx="59">
                  <c:v>1598</c:v>
                </c:pt>
                <c:pt idx="60">
                  <c:v>1599</c:v>
                </c:pt>
                <c:pt idx="61">
                  <c:v>1600</c:v>
                </c:pt>
                <c:pt idx="62">
                  <c:v>1601</c:v>
                </c:pt>
                <c:pt idx="63">
                  <c:v>1602</c:v>
                </c:pt>
                <c:pt idx="64">
                  <c:v>1603</c:v>
                </c:pt>
                <c:pt idx="65">
                  <c:v>1604</c:v>
                </c:pt>
                <c:pt idx="66">
                  <c:v>1605</c:v>
                </c:pt>
                <c:pt idx="67">
                  <c:v>1606</c:v>
                </c:pt>
                <c:pt idx="68">
                  <c:v>1607</c:v>
                </c:pt>
                <c:pt idx="69">
                  <c:v>1608</c:v>
                </c:pt>
                <c:pt idx="70">
                  <c:v>1609</c:v>
                </c:pt>
                <c:pt idx="71">
                  <c:v>1610</c:v>
                </c:pt>
                <c:pt idx="72">
                  <c:v>1611</c:v>
                </c:pt>
                <c:pt idx="73">
                  <c:v>1612</c:v>
                </c:pt>
                <c:pt idx="74">
                  <c:v>1613</c:v>
                </c:pt>
                <c:pt idx="75">
                  <c:v>1614</c:v>
                </c:pt>
                <c:pt idx="76">
                  <c:v>1615</c:v>
                </c:pt>
                <c:pt idx="77">
                  <c:v>1616</c:v>
                </c:pt>
                <c:pt idx="78">
                  <c:v>1617</c:v>
                </c:pt>
                <c:pt idx="79">
                  <c:v>1618</c:v>
                </c:pt>
                <c:pt idx="80">
                  <c:v>1619</c:v>
                </c:pt>
                <c:pt idx="81">
                  <c:v>1620</c:v>
                </c:pt>
              </c:numCache>
            </c:numRef>
          </c:xVal>
          <c:yVal>
            <c:numRef>
              <c:f>'Index numbers'!$O$5:$O$86</c:f>
              <c:numCache>
                <c:ptCount val="82"/>
                <c:pt idx="0">
                  <c:v>129.5531487719035</c:v>
                </c:pt>
                <c:pt idx="1">
                  <c:v>129.81520549607984</c:v>
                </c:pt>
                <c:pt idx="2">
                  <c:v>146.3935738797782</c:v>
                </c:pt>
                <c:pt idx="3">
                  <c:v>121.37351493934196</c:v>
                </c:pt>
                <c:pt idx="4">
                  <c:v>159.4539983556563</c:v>
                </c:pt>
                <c:pt idx="5">
                  <c:v>143.5828439198896</c:v>
                </c:pt>
                <c:pt idx="6">
                  <c:v>122.11623051259555</c:v>
                </c:pt>
                <c:pt idx="7">
                  <c:v>110.05749958979357</c:v>
                </c:pt>
                <c:pt idx="8">
                  <c:v>123.84142026006707</c:v>
                </c:pt>
                <c:pt idx="9">
                  <c:v>121.26449612252387</c:v>
                </c:pt>
                <c:pt idx="10">
                  <c:v>109.63097907547635</c:v>
                </c:pt>
                <c:pt idx="11">
                  <c:v>122.21990179550555</c:v>
                </c:pt>
                <c:pt idx="12">
                  <c:v>115.79631553287008</c:v>
                </c:pt>
                <c:pt idx="13">
                  <c:v>120.23058437405426</c:v>
                </c:pt>
                <c:pt idx="14">
                  <c:v>123.8073191256539</c:v>
                </c:pt>
                <c:pt idx="15">
                  <c:v>112.95856962861137</c:v>
                </c:pt>
                <c:pt idx="16">
                  <c:v>115.51476146226567</c:v>
                </c:pt>
                <c:pt idx="17">
                  <c:v>126.20741183020914</c:v>
                </c:pt>
                <c:pt idx="18">
                  <c:v>109.42712590767353</c:v>
                </c:pt>
                <c:pt idx="19">
                  <c:v>120.82605236445774</c:v>
                </c:pt>
                <c:pt idx="20">
                  <c:v>118.29447268357208</c:v>
                </c:pt>
                <c:pt idx="21">
                  <c:v>118.50494818471995</c:v>
                </c:pt>
                <c:pt idx="22">
                  <c:v>122.0597544488875</c:v>
                </c:pt>
                <c:pt idx="23">
                  <c:v>115.68247281493947</c:v>
                </c:pt>
                <c:pt idx="24">
                  <c:v>117.8037391961282</c:v>
                </c:pt>
                <c:pt idx="25">
                  <c:v>115.94583442404745</c:v>
                </c:pt>
                <c:pt idx="26">
                  <c:v>100.66066976504655</c:v>
                </c:pt>
                <c:pt idx="27">
                  <c:v>157.77823461856568</c:v>
                </c:pt>
                <c:pt idx="28">
                  <c:v>151.15123945540586</c:v>
                </c:pt>
                <c:pt idx="29">
                  <c:v>131.6009041471341</c:v>
                </c:pt>
                <c:pt idx="30">
                  <c:v>142.80421075666703</c:v>
                </c:pt>
                <c:pt idx="31">
                  <c:v>122.48591549065844</c:v>
                </c:pt>
                <c:pt idx="32">
                  <c:v>104.2003016703402</c:v>
                </c:pt>
                <c:pt idx="33">
                  <c:v>62.844431976324415</c:v>
                </c:pt>
                <c:pt idx="34">
                  <c:v>66.28879193959638</c:v>
                </c:pt>
                <c:pt idx="35">
                  <c:v>78.73322900329629</c:v>
                </c:pt>
                <c:pt idx="36">
                  <c:v>113.74564539909314</c:v>
                </c:pt>
                <c:pt idx="37">
                  <c:v>107.70158955467296</c:v>
                </c:pt>
                <c:pt idx="38">
                  <c:v>110.83513255264326</c:v>
                </c:pt>
                <c:pt idx="39">
                  <c:v>107.41075614872244</c:v>
                </c:pt>
                <c:pt idx="40">
                  <c:v>106.5429808748083</c:v>
                </c:pt>
                <c:pt idx="41">
                  <c:v>107.3893457281371</c:v>
                </c:pt>
                <c:pt idx="42">
                  <c:v>89.53095389071912</c:v>
                </c:pt>
                <c:pt idx="43">
                  <c:v>113.75582932475277</c:v>
                </c:pt>
                <c:pt idx="44">
                  <c:v>111.8230700407946</c:v>
                </c:pt>
                <c:pt idx="45">
                  <c:v>111.51566582205602</c:v>
                </c:pt>
                <c:pt idx="46">
                  <c:v>106.48985356073854</c:v>
                </c:pt>
                <c:pt idx="47">
                  <c:v>101.0965201999948</c:v>
                </c:pt>
                <c:pt idx="48">
                  <c:v>96.90932535853639</c:v>
                </c:pt>
                <c:pt idx="49">
                  <c:v>88.09083104983755</c:v>
                </c:pt>
                <c:pt idx="50">
                  <c:v>84.28139932621521</c:v>
                </c:pt>
                <c:pt idx="51">
                  <c:v>80.91332326956392</c:v>
                </c:pt>
                <c:pt idx="52">
                  <c:v>76.02586614760862</c:v>
                </c:pt>
                <c:pt idx="53">
                  <c:v>42.12068565208859</c:v>
                </c:pt>
                <c:pt idx="54">
                  <c:v>59.20677611251347</c:v>
                </c:pt>
                <c:pt idx="55">
                  <c:v>82.38799798534586</c:v>
                </c:pt>
                <c:pt idx="56">
                  <c:v>102.02294274170777</c:v>
                </c:pt>
                <c:pt idx="57">
                  <c:v>97.36349059351716</c:v>
                </c:pt>
                <c:pt idx="58">
                  <c:v>74.9368119454451</c:v>
                </c:pt>
                <c:pt idx="59">
                  <c:v>68.3303407655873</c:v>
                </c:pt>
                <c:pt idx="60">
                  <c:v>78.01533663437237</c:v>
                </c:pt>
                <c:pt idx="61">
                  <c:v>78.19952732391761</c:v>
                </c:pt>
                <c:pt idx="62">
                  <c:v>86.10374051670625</c:v>
                </c:pt>
                <c:pt idx="63">
                  <c:v>73.06806884417222</c:v>
                </c:pt>
                <c:pt idx="64">
                  <c:v>71.69430031107258</c:v>
                </c:pt>
                <c:pt idx="65">
                  <c:v>84.39443203297316</c:v>
                </c:pt>
                <c:pt idx="66">
                  <c:v>82.01716374600237</c:v>
                </c:pt>
                <c:pt idx="67">
                  <c:v>79.5496376254865</c:v>
                </c:pt>
                <c:pt idx="68">
                  <c:v>82.00003136255062</c:v>
                </c:pt>
                <c:pt idx="69">
                  <c:v>80.01308096790906</c:v>
                </c:pt>
                <c:pt idx="70">
                  <c:v>88.54347052210929</c:v>
                </c:pt>
                <c:pt idx="71">
                  <c:v>84.32308201324828</c:v>
                </c:pt>
                <c:pt idx="72">
                  <c:v>77.67390769584419</c:v>
                </c:pt>
                <c:pt idx="73">
                  <c:v>83.7067066096014</c:v>
                </c:pt>
                <c:pt idx="74">
                  <c:v>76.61613309527961</c:v>
                </c:pt>
                <c:pt idx="75">
                  <c:v>75.09296865922451</c:v>
                </c:pt>
                <c:pt idx="76">
                  <c:v>82.89989480603029</c:v>
                </c:pt>
                <c:pt idx="77">
                  <c:v>84.79645383005564</c:v>
                </c:pt>
                <c:pt idx="78">
                  <c:v>83.63932119883759</c:v>
                </c:pt>
                <c:pt idx="79">
                  <c:v>93.1693721973522</c:v>
                </c:pt>
                <c:pt idx="80">
                  <c:v>98.49557548363084</c:v>
                </c:pt>
                <c:pt idx="81">
                  <c:v>106.68572542497715</c:v>
                </c:pt>
              </c:numCache>
            </c:numRef>
          </c:yVal>
          <c:smooth val="1"/>
        </c:ser>
        <c:axId val="11040949"/>
        <c:axId val="32259678"/>
      </c:scatterChart>
      <c:valAx>
        <c:axId val="11040949"/>
        <c:scaling>
          <c:orientation val="minMax"/>
          <c:max val="1630"/>
          <c:min val="1530"/>
        </c:scaling>
        <c:axPos val="b"/>
        <c:delete val="0"/>
        <c:numFmt formatCode="General" sourceLinked="1"/>
        <c:majorTickMark val="out"/>
        <c:minorTickMark val="none"/>
        <c:tickLblPos val="nextTo"/>
        <c:crossAx val="32259678"/>
        <c:crossesAt val="0"/>
        <c:crossBetween val="midCat"/>
        <c:dispUnits/>
      </c:valAx>
      <c:valAx>
        <c:axId val="32259678"/>
        <c:scaling>
          <c:orientation val="minMax"/>
          <c:max val="180"/>
          <c:min val="0"/>
        </c:scaling>
        <c:axPos val="l"/>
        <c:title>
          <c:tx>
            <c:rich>
              <a:bodyPr vert="horz" rot="-5400000" anchor="ctr"/>
              <a:lstStyle/>
              <a:p>
                <a:pPr algn="ctr">
                  <a:defRPr/>
                </a:pPr>
                <a:r>
                  <a:rPr lang="en-US" cap="none" sz="1125" b="1" i="0" u="none" baseline="0">
                    <a:latin typeface="Arial"/>
                    <a:ea typeface="Arial"/>
                    <a:cs typeface="Arial"/>
                  </a:rPr>
                  <a:t>Index 1580/89 = 100</a:t>
                </a:r>
              </a:p>
            </c:rich>
          </c:tx>
          <c:layout/>
          <c:overlay val="0"/>
          <c:spPr>
            <a:noFill/>
            <a:ln>
              <a:noFill/>
            </a:ln>
          </c:spPr>
        </c:title>
        <c:majorGridlines/>
        <c:delete val="0"/>
        <c:numFmt formatCode="0" sourceLinked="0"/>
        <c:majorTickMark val="out"/>
        <c:minorTickMark val="none"/>
        <c:tickLblPos val="nextTo"/>
        <c:crossAx val="11040949"/>
        <c:crosses val="autoZero"/>
        <c:crossBetween val="midCat"/>
        <c:dispUnits/>
        <c:majorUnit val="20"/>
        <c:min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0.49725</cdr:x>
      <cdr:y>0.53425</cdr:y>
    </cdr:from>
    <cdr:to>
      <cdr:x>0.5095</cdr:x>
      <cdr:y>0.5705</cdr:y>
    </cdr:to>
    <cdr:sp>
      <cdr:nvSpPr>
        <cdr:cNvPr id="1" name="TextBox 1"/>
        <cdr:cNvSpPr txBox="1">
          <a:spLocks noChangeArrowheads="1"/>
        </cdr:cNvSpPr>
      </cdr:nvSpPr>
      <cdr:spPr>
        <a:xfrm>
          <a:off x="4305300" y="3162300"/>
          <a:ext cx="104775" cy="219075"/>
        </a:xfrm>
        <a:prstGeom prst="rect">
          <a:avLst/>
        </a:prstGeom>
        <a:noFill/>
        <a:ln w="1" cmpd="sng">
          <a:noFill/>
        </a:ln>
      </cdr:spPr>
      <cdr:txBody>
        <a:bodyPr vertOverflow="clip" wrap="square" anchor="ctr">
          <a:spAutoFit/>
        </a:bodyPr>
        <a:p>
          <a:pPr algn="ctr">
            <a:defRPr/>
          </a:pPr>
          <a:r>
            <a:rPr lang="en-US" cap="none" sz="1125"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E107"/>
  <sheetViews>
    <sheetView tabSelected="1" workbookViewId="0" topLeftCell="A8">
      <pane xSplit="7180" ySplit="5400" topLeftCell="N46" activePane="topRight" state="split"/>
      <selection pane="topLeft" activeCell="R14" sqref="R14"/>
      <selection pane="topRight" activeCell="AB11" sqref="AB11"/>
      <selection pane="bottomLeft" activeCell="B97" sqref="B97"/>
      <selection pane="bottomRight" activeCell="W58" sqref="W58"/>
    </sheetView>
  </sheetViews>
  <sheetFormatPr defaultColWidth="11.5546875" defaultRowHeight="15"/>
  <cols>
    <col min="1" max="1" width="4.5546875" style="81" customWidth="1"/>
    <col min="2" max="2" width="6.6640625" style="116" customWidth="1"/>
    <col min="3" max="3" width="7.5546875" style="116" customWidth="1"/>
    <col min="4" max="4" width="6.6640625" style="116" customWidth="1"/>
    <col min="5" max="5" width="10.6640625" style="108" customWidth="1"/>
    <col min="6" max="6" width="9.4453125" style="108" customWidth="1"/>
    <col min="7" max="7" width="6.10546875" style="108" customWidth="1"/>
    <col min="8" max="8" width="6.6640625" style="108" customWidth="1"/>
    <col min="9" max="9" width="10.10546875" style="108" customWidth="1"/>
    <col min="10" max="10" width="8.4453125" style="116" customWidth="1"/>
    <col min="11" max="11" width="5.6640625" style="108" customWidth="1"/>
    <col min="12" max="12" width="5.88671875" style="108" customWidth="1"/>
    <col min="13" max="13" width="7.6640625" style="108" customWidth="1"/>
    <col min="14" max="14" width="14.99609375" style="116" customWidth="1"/>
    <col min="15" max="15" width="3.4453125" style="81" customWidth="1"/>
    <col min="16" max="16" width="9.10546875" style="81" customWidth="1"/>
    <col min="17" max="17" width="4.4453125" style="81" customWidth="1"/>
    <col min="18" max="22" width="8.88671875" style="81" customWidth="1"/>
    <col min="23" max="23" width="10.4453125" style="81" customWidth="1"/>
    <col min="24" max="27" width="8.88671875" style="81" customWidth="1"/>
    <col min="28" max="28" width="9.4453125" style="81" customWidth="1"/>
    <col min="29" max="16384" width="8.88671875" style="81" customWidth="1"/>
  </cols>
  <sheetData>
    <row r="1" spans="1:14" ht="15.75">
      <c r="A1" s="75" t="s">
        <v>5</v>
      </c>
      <c r="B1" s="76"/>
      <c r="C1" s="76"/>
      <c r="D1" s="76"/>
      <c r="E1" s="77"/>
      <c r="F1" s="78"/>
      <c r="G1" s="75" t="s">
        <v>5</v>
      </c>
      <c r="H1" s="77"/>
      <c r="I1" s="77"/>
      <c r="J1" s="79"/>
      <c r="K1" s="80"/>
      <c r="L1" s="80"/>
      <c r="M1" s="80"/>
      <c r="N1" s="79"/>
    </row>
    <row r="2" spans="1:14" ht="15.75">
      <c r="A2" s="75" t="s">
        <v>6</v>
      </c>
      <c r="B2" s="76"/>
      <c r="C2" s="76"/>
      <c r="D2" s="76"/>
      <c r="E2" s="77"/>
      <c r="F2" s="78"/>
      <c r="G2" s="82" t="s">
        <v>11</v>
      </c>
      <c r="H2" s="77"/>
      <c r="I2" s="77"/>
      <c r="J2" s="79"/>
      <c r="K2" s="80"/>
      <c r="L2" s="80"/>
      <c r="M2" s="80"/>
      <c r="N2" s="79"/>
    </row>
    <row r="3" spans="1:14" ht="15.75">
      <c r="A3" s="75" t="s">
        <v>7</v>
      </c>
      <c r="B3" s="76"/>
      <c r="C3" s="76"/>
      <c r="D3" s="76"/>
      <c r="E3" s="77"/>
      <c r="F3" s="78"/>
      <c r="G3" s="75" t="s">
        <v>12</v>
      </c>
      <c r="H3" s="77"/>
      <c r="I3" s="77"/>
      <c r="J3" s="79"/>
      <c r="K3" s="80"/>
      <c r="L3" s="80"/>
      <c r="M3" s="80"/>
      <c r="N3" s="79"/>
    </row>
    <row r="4" spans="1:14" ht="15.75">
      <c r="A4" s="75" t="s">
        <v>8</v>
      </c>
      <c r="B4" s="76"/>
      <c r="C4" s="76"/>
      <c r="D4" s="76"/>
      <c r="E4" s="77"/>
      <c r="F4" s="78"/>
      <c r="G4" s="75" t="s">
        <v>13</v>
      </c>
      <c r="H4" s="77"/>
      <c r="I4" s="77"/>
      <c r="J4" s="79"/>
      <c r="K4" s="80"/>
      <c r="L4" s="80"/>
      <c r="M4" s="80"/>
      <c r="N4" s="79"/>
    </row>
    <row r="5" spans="1:14" ht="15.75">
      <c r="A5" s="75" t="s">
        <v>9</v>
      </c>
      <c r="B5" s="76"/>
      <c r="C5" s="76"/>
      <c r="D5" s="76"/>
      <c r="E5" s="77"/>
      <c r="F5" s="78"/>
      <c r="G5" s="75" t="s">
        <v>14</v>
      </c>
      <c r="H5" s="77"/>
      <c r="I5" s="77"/>
      <c r="J5" s="79"/>
      <c r="K5" s="80"/>
      <c r="L5" s="80"/>
      <c r="M5" s="80"/>
      <c r="N5" s="79"/>
    </row>
    <row r="6" spans="1:14" ht="15.75">
      <c r="A6" s="75" t="s">
        <v>10</v>
      </c>
      <c r="B6" s="76"/>
      <c r="C6" s="76"/>
      <c r="D6" s="76"/>
      <c r="E6" s="77"/>
      <c r="F6" s="78"/>
      <c r="G6" s="75" t="s">
        <v>15</v>
      </c>
      <c r="H6" s="77"/>
      <c r="I6" s="77"/>
      <c r="J6" s="79"/>
      <c r="K6" s="80"/>
      <c r="L6" s="80"/>
      <c r="M6" s="80"/>
      <c r="N6" s="79"/>
    </row>
    <row r="7" spans="1:14" ht="15.75">
      <c r="A7" s="76"/>
      <c r="B7" s="79"/>
      <c r="C7" s="79"/>
      <c r="D7" s="79"/>
      <c r="E7" s="80"/>
      <c r="F7" s="80"/>
      <c r="G7" s="80"/>
      <c r="H7" s="80"/>
      <c r="I7" s="80"/>
      <c r="J7" s="79"/>
      <c r="K7" s="80"/>
      <c r="L7" s="80"/>
      <c r="M7" s="80"/>
      <c r="N7" s="79"/>
    </row>
    <row r="8" spans="1:14" s="88" customFormat="1" ht="15.75">
      <c r="A8" s="83" t="s">
        <v>81</v>
      </c>
      <c r="B8" s="84"/>
      <c r="C8" s="84"/>
      <c r="D8" s="84"/>
      <c r="E8" s="85"/>
      <c r="F8" s="85"/>
      <c r="G8" s="86" t="s">
        <v>82</v>
      </c>
      <c r="H8" s="85"/>
      <c r="I8" s="85"/>
      <c r="J8" s="84"/>
      <c r="K8" s="85"/>
      <c r="L8" s="85"/>
      <c r="M8" s="84" t="s">
        <v>141</v>
      </c>
      <c r="N8" s="87"/>
    </row>
    <row r="9" spans="1:14" s="88" customFormat="1" ht="15.75">
      <c r="A9" s="83" t="s">
        <v>144</v>
      </c>
      <c r="B9" s="84"/>
      <c r="C9" s="84"/>
      <c r="D9" s="84"/>
      <c r="E9" s="85"/>
      <c r="F9" s="85"/>
      <c r="G9" s="86" t="s">
        <v>145</v>
      </c>
      <c r="H9" s="85"/>
      <c r="I9" s="85"/>
      <c r="J9" s="84"/>
      <c r="K9" s="85"/>
      <c r="L9" s="85"/>
      <c r="M9" s="84"/>
      <c r="N9" s="87"/>
    </row>
    <row r="10" spans="1:14" s="88" customFormat="1" ht="15.75">
      <c r="A10" s="83"/>
      <c r="B10" s="84"/>
      <c r="C10" s="84"/>
      <c r="D10" s="84"/>
      <c r="E10" s="85"/>
      <c r="F10" s="85"/>
      <c r="G10" s="86"/>
      <c r="H10" s="85"/>
      <c r="I10" s="85"/>
      <c r="J10" s="84"/>
      <c r="K10" s="85"/>
      <c r="L10" s="85"/>
      <c r="M10" s="84"/>
      <c r="N10" s="87"/>
    </row>
    <row r="11" spans="1:31" s="88" customFormat="1" ht="15.75">
      <c r="A11" s="83"/>
      <c r="B11" s="89" t="s">
        <v>18</v>
      </c>
      <c r="C11" s="84"/>
      <c r="D11" s="84"/>
      <c r="E11" s="85"/>
      <c r="F11" s="85"/>
      <c r="G11" s="86"/>
      <c r="H11" s="85"/>
      <c r="I11" s="85"/>
      <c r="J11" s="84"/>
      <c r="K11" s="85"/>
      <c r="L11" s="85"/>
      <c r="M11" s="84"/>
      <c r="N11" s="87"/>
      <c r="R11" s="89" t="s">
        <v>33</v>
      </c>
      <c r="S11" s="89"/>
      <c r="T11" s="84"/>
      <c r="U11" s="84"/>
      <c r="V11" s="85"/>
      <c r="W11" s="85"/>
      <c r="X11" s="86"/>
      <c r="Y11" s="85"/>
      <c r="Z11" s="85"/>
      <c r="AA11" s="84"/>
      <c r="AB11" s="89" t="s">
        <v>33</v>
      </c>
      <c r="AC11" s="85"/>
      <c r="AD11" s="84"/>
      <c r="AE11" s="87"/>
    </row>
    <row r="12" spans="1:31" s="94" customFormat="1" ht="78.75">
      <c r="A12" s="90" t="s">
        <v>66</v>
      </c>
      <c r="B12" s="91" t="s">
        <v>43</v>
      </c>
      <c r="C12" s="91" t="s">
        <v>47</v>
      </c>
      <c r="D12" s="91" t="s">
        <v>48</v>
      </c>
      <c r="E12" s="92" t="s">
        <v>110</v>
      </c>
      <c r="F12" s="92" t="s">
        <v>45</v>
      </c>
      <c r="G12" s="92" t="s">
        <v>44</v>
      </c>
      <c r="H12" s="92" t="s">
        <v>46</v>
      </c>
      <c r="I12" s="92" t="s">
        <v>54</v>
      </c>
      <c r="J12" s="91" t="s">
        <v>52</v>
      </c>
      <c r="K12" s="92" t="s">
        <v>51</v>
      </c>
      <c r="L12" s="92" t="s">
        <v>49</v>
      </c>
      <c r="M12" s="92" t="s">
        <v>50</v>
      </c>
      <c r="N12" s="93" t="s">
        <v>78</v>
      </c>
      <c r="P12" s="95" t="s">
        <v>19</v>
      </c>
      <c r="R12" s="91" t="s">
        <v>67</v>
      </c>
      <c r="S12" s="91" t="s">
        <v>67</v>
      </c>
      <c r="T12" s="91" t="s">
        <v>47</v>
      </c>
      <c r="U12" s="91" t="s">
        <v>48</v>
      </c>
      <c r="V12" s="92" t="s">
        <v>110</v>
      </c>
      <c r="W12" s="92" t="s">
        <v>45</v>
      </c>
      <c r="X12" s="92" t="s">
        <v>44</v>
      </c>
      <c r="Y12" s="92" t="s">
        <v>46</v>
      </c>
      <c r="Z12" s="92" t="s">
        <v>54</v>
      </c>
      <c r="AA12" s="91" t="s">
        <v>52</v>
      </c>
      <c r="AB12" s="92" t="s">
        <v>121</v>
      </c>
      <c r="AC12" s="92" t="s">
        <v>49</v>
      </c>
      <c r="AD12" s="92" t="s">
        <v>50</v>
      </c>
      <c r="AE12" s="93" t="s">
        <v>78</v>
      </c>
    </row>
    <row r="13" spans="1:31" s="101" customFormat="1" ht="61.5" customHeight="1">
      <c r="A13" s="96" t="s">
        <v>55</v>
      </c>
      <c r="B13" s="97" t="s">
        <v>130</v>
      </c>
      <c r="C13" s="97" t="s">
        <v>136</v>
      </c>
      <c r="D13" s="97" t="s">
        <v>137</v>
      </c>
      <c r="E13" s="98" t="s">
        <v>129</v>
      </c>
      <c r="F13" s="98" t="s">
        <v>131</v>
      </c>
      <c r="G13" s="98" t="s">
        <v>132</v>
      </c>
      <c r="H13" s="98" t="s">
        <v>133</v>
      </c>
      <c r="I13" s="98" t="s">
        <v>142</v>
      </c>
      <c r="J13" s="97" t="s">
        <v>138</v>
      </c>
      <c r="K13" s="98" t="s">
        <v>139</v>
      </c>
      <c r="L13" s="98" t="s">
        <v>134</v>
      </c>
      <c r="M13" s="98" t="s">
        <v>135</v>
      </c>
      <c r="N13" s="99" t="s">
        <v>140</v>
      </c>
      <c r="P13" s="95" t="s">
        <v>32</v>
      </c>
      <c r="R13" s="122" t="s">
        <v>25</v>
      </c>
      <c r="S13" s="123" t="s">
        <v>114</v>
      </c>
      <c r="T13" s="123" t="s">
        <v>115</v>
      </c>
      <c r="U13" s="123" t="s">
        <v>116</v>
      </c>
      <c r="V13" s="124" t="s">
        <v>129</v>
      </c>
      <c r="W13" s="124" t="s">
        <v>117</v>
      </c>
      <c r="X13" s="124" t="s">
        <v>118</v>
      </c>
      <c r="Y13" s="124" t="s">
        <v>119</v>
      </c>
      <c r="Z13" s="124" t="s">
        <v>120</v>
      </c>
      <c r="AA13" s="123" t="s">
        <v>22</v>
      </c>
      <c r="AB13" s="124" t="s">
        <v>139</v>
      </c>
      <c r="AC13" s="124" t="s">
        <v>23</v>
      </c>
      <c r="AD13" s="124" t="s">
        <v>24</v>
      </c>
      <c r="AE13" s="125" t="s">
        <v>140</v>
      </c>
    </row>
    <row r="14" spans="1:31" ht="15.75">
      <c r="A14" s="102">
        <v>1539</v>
      </c>
      <c r="B14" s="103">
        <v>1.4</v>
      </c>
      <c r="C14" s="103">
        <v>1.38</v>
      </c>
      <c r="D14" s="104">
        <v>1.2</v>
      </c>
      <c r="E14" s="105">
        <v>26</v>
      </c>
      <c r="F14" s="105">
        <v>3.1</v>
      </c>
      <c r="G14" s="105">
        <v>13</v>
      </c>
      <c r="H14" s="105">
        <v>16</v>
      </c>
      <c r="I14" s="106">
        <v>9</v>
      </c>
      <c r="J14" s="103">
        <v>0.29</v>
      </c>
      <c r="K14" s="105">
        <v>6.5</v>
      </c>
      <c r="L14" s="106">
        <v>1.4</v>
      </c>
      <c r="M14" s="105">
        <v>4</v>
      </c>
      <c r="N14" s="103">
        <v>2</v>
      </c>
      <c r="P14" s="107">
        <v>8.227</v>
      </c>
      <c r="R14" s="107">
        <f aca="true" t="shared" si="0" ref="R14:R43">$P14*B14/122.5</f>
        <v>0.09402285714285714</v>
      </c>
      <c r="S14" s="107">
        <f aca="true" t="shared" si="1" ref="S14:S43">$P14*B14/(122.5*0.72)</f>
        <v>0.13058730158730159</v>
      </c>
      <c r="T14" s="107">
        <f aca="true" t="shared" si="2" ref="T14:T43">$P14*C14/6.65</f>
        <v>1.7072571428571426</v>
      </c>
      <c r="U14" s="107">
        <f>$P14*D14/10</f>
        <v>0.9872400000000001</v>
      </c>
      <c r="V14" s="107">
        <f aca="true" t="shared" si="3" ref="V14:V43">$P14*E14/6.65</f>
        <v>32.16571428571429</v>
      </c>
      <c r="W14" s="107">
        <f aca="true" t="shared" si="4" ref="W14:W43">$P14*F14/122.5</f>
        <v>0.20819346938775513</v>
      </c>
      <c r="X14" s="107">
        <f aca="true" t="shared" si="5" ref="X14:X43">$P14*G14/122.5</f>
        <v>0.8730693877551021</v>
      </c>
      <c r="Y14" s="107">
        <f aca="true" t="shared" si="6" ref="Y14:Y43">$P14*H14/122.5</f>
        <v>1.0745469387755102</v>
      </c>
      <c r="Z14" s="107">
        <f aca="true" t="shared" si="7" ref="Z14:Z43">$P14*I14/133</f>
        <v>0.5567142857142857</v>
      </c>
      <c r="AA14" s="107">
        <f aca="true" t="shared" si="8" ref="AA14:AA43">$P14*J14/3.14</f>
        <v>0.7598184713375795</v>
      </c>
      <c r="AB14" s="108">
        <f aca="true" t="shared" si="9" ref="AB14:AB43">$P14*K14</f>
        <v>53.475500000000004</v>
      </c>
      <c r="AC14" s="107">
        <f aca="true" t="shared" si="10" ref="AC14:AC43">$P14*L14/122.5</f>
        <v>0.09402285714285714</v>
      </c>
      <c r="AD14" s="107">
        <f aca="true" t="shared" si="11" ref="AD14:AD43">$P14*M14/122.5</f>
        <v>0.26863673469387755</v>
      </c>
      <c r="AE14" s="108">
        <f aca="true" t="shared" si="12" ref="AE14:AE43">$P14*N14</f>
        <v>16.454</v>
      </c>
    </row>
    <row r="15" spans="1:31" ht="15.75">
      <c r="A15" s="102">
        <v>1540</v>
      </c>
      <c r="B15" s="103">
        <v>1.56</v>
      </c>
      <c r="C15" s="103">
        <v>1.44</v>
      </c>
      <c r="D15" s="103">
        <v>1.25</v>
      </c>
      <c r="E15" s="105">
        <v>26</v>
      </c>
      <c r="F15" s="105">
        <v>3.1</v>
      </c>
      <c r="G15" s="105">
        <v>10</v>
      </c>
      <c r="H15" s="105">
        <v>17</v>
      </c>
      <c r="I15" s="105">
        <v>12.5</v>
      </c>
      <c r="J15" s="103">
        <v>0.29</v>
      </c>
      <c r="K15" s="105">
        <v>6.5</v>
      </c>
      <c r="L15" s="106">
        <v>1.5</v>
      </c>
      <c r="M15" s="106">
        <v>4</v>
      </c>
      <c r="N15" s="103">
        <v>2</v>
      </c>
      <c r="P15" s="107">
        <v>6.018</v>
      </c>
      <c r="R15" s="107">
        <f t="shared" si="0"/>
        <v>0.07663738775510204</v>
      </c>
      <c r="S15" s="107">
        <f t="shared" si="1"/>
        <v>0.10644081632653062</v>
      </c>
      <c r="T15" s="107">
        <f t="shared" si="2"/>
        <v>1.303145864661654</v>
      </c>
      <c r="U15" s="107">
        <f aca="true" t="shared" si="13" ref="U15:U43">$P15*D15/6.65</f>
        <v>1.1312030075187969</v>
      </c>
      <c r="V15" s="107">
        <f t="shared" si="3"/>
        <v>23.529022556390974</v>
      </c>
      <c r="W15" s="107">
        <f t="shared" si="4"/>
        <v>0.15229224489795917</v>
      </c>
      <c r="X15" s="107">
        <f t="shared" si="5"/>
        <v>0.49126530612244895</v>
      </c>
      <c r="Y15" s="107">
        <f t="shared" si="6"/>
        <v>0.8351510204081632</v>
      </c>
      <c r="Z15" s="107">
        <f t="shared" si="7"/>
        <v>0.5656015037593984</v>
      </c>
      <c r="AA15" s="107">
        <f t="shared" si="8"/>
        <v>0.5558025477707006</v>
      </c>
      <c r="AB15" s="108">
        <f t="shared" si="9"/>
        <v>39.117</v>
      </c>
      <c r="AC15" s="107">
        <f t="shared" si="10"/>
        <v>0.07368979591836734</v>
      </c>
      <c r="AD15" s="107">
        <f t="shared" si="11"/>
        <v>0.19650612244897958</v>
      </c>
      <c r="AE15" s="108">
        <f t="shared" si="12"/>
        <v>12.036</v>
      </c>
    </row>
    <row r="16" spans="1:31" ht="15.75">
      <c r="A16" s="102">
        <v>1541</v>
      </c>
      <c r="B16" s="103">
        <v>1.38</v>
      </c>
      <c r="C16" s="103">
        <v>1.56</v>
      </c>
      <c r="D16" s="103">
        <v>1.25</v>
      </c>
      <c r="E16" s="105">
        <v>27</v>
      </c>
      <c r="F16" s="106">
        <v>3.05</v>
      </c>
      <c r="G16" s="106">
        <v>10</v>
      </c>
      <c r="H16" s="105">
        <v>20</v>
      </c>
      <c r="I16" s="105">
        <v>12</v>
      </c>
      <c r="J16" s="103">
        <v>0.3</v>
      </c>
      <c r="K16" s="105">
        <v>6.5</v>
      </c>
      <c r="L16" s="105">
        <v>1.5</v>
      </c>
      <c r="M16" s="106">
        <v>4</v>
      </c>
      <c r="N16" s="103">
        <v>2.25</v>
      </c>
      <c r="P16" s="107">
        <v>6.018</v>
      </c>
      <c r="R16" s="107">
        <f t="shared" si="0"/>
        <v>0.06779461224489795</v>
      </c>
      <c r="S16" s="107">
        <f t="shared" si="1"/>
        <v>0.09415918367346937</v>
      </c>
      <c r="T16" s="107">
        <f t="shared" si="2"/>
        <v>1.4117413533834586</v>
      </c>
      <c r="U16" s="107">
        <f t="shared" si="13"/>
        <v>1.1312030075187969</v>
      </c>
      <c r="V16" s="107">
        <f t="shared" si="3"/>
        <v>24.43398496240601</v>
      </c>
      <c r="W16" s="107">
        <f t="shared" si="4"/>
        <v>0.14983591836734692</v>
      </c>
      <c r="X16" s="107">
        <f t="shared" si="5"/>
        <v>0.49126530612244895</v>
      </c>
      <c r="Y16" s="107">
        <f t="shared" si="6"/>
        <v>0.9825306122448979</v>
      </c>
      <c r="Z16" s="107">
        <f t="shared" si="7"/>
        <v>0.5429774436090226</v>
      </c>
      <c r="AA16" s="107">
        <f t="shared" si="8"/>
        <v>0.574968152866242</v>
      </c>
      <c r="AB16" s="108">
        <f t="shared" si="9"/>
        <v>39.117</v>
      </c>
      <c r="AC16" s="107">
        <f t="shared" si="10"/>
        <v>0.07368979591836734</v>
      </c>
      <c r="AD16" s="107">
        <f t="shared" si="11"/>
        <v>0.19650612244897958</v>
      </c>
      <c r="AE16" s="108">
        <f t="shared" si="12"/>
        <v>13.5405</v>
      </c>
    </row>
    <row r="17" spans="1:31" ht="15.75">
      <c r="A17" s="102">
        <v>1542</v>
      </c>
      <c r="B17" s="103">
        <v>1.63</v>
      </c>
      <c r="C17" s="103">
        <v>1.63</v>
      </c>
      <c r="D17" s="103">
        <v>1.5</v>
      </c>
      <c r="E17" s="105">
        <v>28</v>
      </c>
      <c r="F17" s="106">
        <v>3</v>
      </c>
      <c r="G17" s="106">
        <v>10</v>
      </c>
      <c r="H17" s="105">
        <v>20</v>
      </c>
      <c r="I17" s="105">
        <v>11</v>
      </c>
      <c r="J17" s="104">
        <v>0.38</v>
      </c>
      <c r="K17" s="105">
        <v>6.5</v>
      </c>
      <c r="L17" s="106">
        <v>1.5</v>
      </c>
      <c r="M17" s="105">
        <v>4</v>
      </c>
      <c r="N17" s="103">
        <v>2</v>
      </c>
      <c r="P17" s="107">
        <v>6.018</v>
      </c>
      <c r="R17" s="107">
        <f t="shared" si="0"/>
        <v>0.08007624489795917</v>
      </c>
      <c r="S17" s="107">
        <f t="shared" si="1"/>
        <v>0.11121700680272108</v>
      </c>
      <c r="T17" s="107">
        <f t="shared" si="2"/>
        <v>1.475088721804511</v>
      </c>
      <c r="U17" s="107">
        <f t="shared" si="13"/>
        <v>1.3574436090225561</v>
      </c>
      <c r="V17" s="107">
        <f t="shared" si="3"/>
        <v>25.33894736842105</v>
      </c>
      <c r="W17" s="107">
        <f t="shared" si="4"/>
        <v>0.14737959183673469</v>
      </c>
      <c r="X17" s="107">
        <f t="shared" si="5"/>
        <v>0.49126530612244895</v>
      </c>
      <c r="Y17" s="107">
        <f t="shared" si="6"/>
        <v>0.9825306122448979</v>
      </c>
      <c r="Z17" s="107">
        <f t="shared" si="7"/>
        <v>0.49772932330827063</v>
      </c>
      <c r="AA17" s="107">
        <f t="shared" si="8"/>
        <v>0.7282929936305731</v>
      </c>
      <c r="AB17" s="108">
        <f t="shared" si="9"/>
        <v>39.117</v>
      </c>
      <c r="AC17" s="107">
        <f t="shared" si="10"/>
        <v>0.07368979591836734</v>
      </c>
      <c r="AD17" s="107">
        <f t="shared" si="11"/>
        <v>0.19650612244897958</v>
      </c>
      <c r="AE17" s="108">
        <f t="shared" si="12"/>
        <v>12.036</v>
      </c>
    </row>
    <row r="18" spans="1:31" ht="15.75">
      <c r="A18" s="102">
        <v>1543</v>
      </c>
      <c r="B18" s="103">
        <v>2.5</v>
      </c>
      <c r="C18" s="103">
        <v>1.75</v>
      </c>
      <c r="D18" s="103">
        <v>1.4</v>
      </c>
      <c r="E18" s="105">
        <v>27</v>
      </c>
      <c r="F18" s="106">
        <v>2.95</v>
      </c>
      <c r="G18" s="105">
        <v>10</v>
      </c>
      <c r="H18" s="105">
        <v>20</v>
      </c>
      <c r="I18" s="105">
        <v>11</v>
      </c>
      <c r="J18" s="104">
        <v>0.46</v>
      </c>
      <c r="K18" s="105">
        <v>6.5</v>
      </c>
      <c r="L18" s="106">
        <v>1.6</v>
      </c>
      <c r="M18" s="105">
        <v>4.5</v>
      </c>
      <c r="N18" s="103">
        <v>3</v>
      </c>
      <c r="P18" s="107">
        <v>6.018</v>
      </c>
      <c r="R18" s="107">
        <f t="shared" si="0"/>
        <v>0.12281632653061224</v>
      </c>
      <c r="S18" s="107">
        <f t="shared" si="1"/>
        <v>0.170578231292517</v>
      </c>
      <c r="T18" s="107">
        <f t="shared" si="2"/>
        <v>1.5836842105263156</v>
      </c>
      <c r="U18" s="107">
        <f t="shared" si="13"/>
        <v>1.2669473684210524</v>
      </c>
      <c r="V18" s="107">
        <f t="shared" si="3"/>
        <v>24.43398496240601</v>
      </c>
      <c r="W18" s="107">
        <f t="shared" si="4"/>
        <v>0.14492326530612246</v>
      </c>
      <c r="X18" s="107">
        <f t="shared" si="5"/>
        <v>0.49126530612244895</v>
      </c>
      <c r="Y18" s="107">
        <f t="shared" si="6"/>
        <v>0.9825306122448979</v>
      </c>
      <c r="Z18" s="107">
        <f t="shared" si="7"/>
        <v>0.49772932330827063</v>
      </c>
      <c r="AA18" s="107">
        <f t="shared" si="8"/>
        <v>0.8816178343949044</v>
      </c>
      <c r="AB18" s="108">
        <f t="shared" si="9"/>
        <v>39.117</v>
      </c>
      <c r="AC18" s="107">
        <f t="shared" si="10"/>
        <v>0.07860244897959184</v>
      </c>
      <c r="AD18" s="107">
        <f t="shared" si="11"/>
        <v>0.22106938775510204</v>
      </c>
      <c r="AE18" s="108">
        <f t="shared" si="12"/>
        <v>18.054</v>
      </c>
    </row>
    <row r="19" spans="1:31" ht="15.75">
      <c r="A19" s="102">
        <v>1544</v>
      </c>
      <c r="B19" s="103">
        <v>2.75</v>
      </c>
      <c r="C19" s="103">
        <v>1.94</v>
      </c>
      <c r="D19" s="103">
        <v>1.5</v>
      </c>
      <c r="E19" s="105">
        <v>32</v>
      </c>
      <c r="F19" s="105">
        <v>2.9</v>
      </c>
      <c r="G19" s="106">
        <v>11.5</v>
      </c>
      <c r="H19" s="105">
        <v>20</v>
      </c>
      <c r="I19" s="105">
        <v>15</v>
      </c>
      <c r="J19" s="104">
        <v>0.54</v>
      </c>
      <c r="K19" s="105">
        <v>7</v>
      </c>
      <c r="L19" s="106">
        <v>1.6</v>
      </c>
      <c r="M19" s="105">
        <v>4.03</v>
      </c>
      <c r="N19" s="103">
        <v>3</v>
      </c>
      <c r="P19" s="107">
        <v>6.018</v>
      </c>
      <c r="R19" s="107">
        <f t="shared" si="0"/>
        <v>0.13509795918367346</v>
      </c>
      <c r="S19" s="107">
        <f t="shared" si="1"/>
        <v>0.18763605442176867</v>
      </c>
      <c r="T19" s="107">
        <f t="shared" si="2"/>
        <v>1.7556270676691725</v>
      </c>
      <c r="U19" s="107">
        <f t="shared" si="13"/>
        <v>1.3574436090225561</v>
      </c>
      <c r="V19" s="107">
        <f t="shared" si="3"/>
        <v>28.9587969924812</v>
      </c>
      <c r="W19" s="107">
        <f t="shared" si="4"/>
        <v>0.1424669387755102</v>
      </c>
      <c r="X19" s="107">
        <f t="shared" si="5"/>
        <v>0.5649551020408162</v>
      </c>
      <c r="Y19" s="107">
        <f t="shared" si="6"/>
        <v>0.9825306122448979</v>
      </c>
      <c r="Z19" s="107">
        <f t="shared" si="7"/>
        <v>0.6787218045112782</v>
      </c>
      <c r="AA19" s="107">
        <f t="shared" si="8"/>
        <v>1.0349426751592357</v>
      </c>
      <c r="AB19" s="108">
        <f t="shared" si="9"/>
        <v>42.126</v>
      </c>
      <c r="AC19" s="107">
        <f t="shared" si="10"/>
        <v>0.07860244897959184</v>
      </c>
      <c r="AD19" s="107">
        <f t="shared" si="11"/>
        <v>0.19797991836734694</v>
      </c>
      <c r="AE19" s="108">
        <f t="shared" si="12"/>
        <v>18.054</v>
      </c>
    </row>
    <row r="20" spans="1:31" ht="15.75">
      <c r="A20" s="102">
        <v>1545</v>
      </c>
      <c r="B20" s="103">
        <v>2.5</v>
      </c>
      <c r="C20" s="103">
        <v>2</v>
      </c>
      <c r="D20" s="103">
        <v>1.75</v>
      </c>
      <c r="E20" s="105">
        <v>32.5</v>
      </c>
      <c r="F20" s="105">
        <v>2.7</v>
      </c>
      <c r="G20" s="106">
        <v>13</v>
      </c>
      <c r="H20" s="105">
        <v>24</v>
      </c>
      <c r="I20" s="105">
        <v>15</v>
      </c>
      <c r="J20" s="103">
        <v>0.63</v>
      </c>
      <c r="K20" s="106">
        <v>7</v>
      </c>
      <c r="L20" s="106">
        <v>1.6</v>
      </c>
      <c r="M20" s="105">
        <v>7</v>
      </c>
      <c r="N20" s="104">
        <v>2.63</v>
      </c>
      <c r="P20" s="107">
        <v>6.018</v>
      </c>
      <c r="R20" s="107">
        <f t="shared" si="0"/>
        <v>0.12281632653061224</v>
      </c>
      <c r="S20" s="107">
        <f t="shared" si="1"/>
        <v>0.170578231292517</v>
      </c>
      <c r="T20" s="107">
        <f t="shared" si="2"/>
        <v>1.809924812030075</v>
      </c>
      <c r="U20" s="107">
        <f t="shared" si="13"/>
        <v>1.5836842105263156</v>
      </c>
      <c r="V20" s="107">
        <f t="shared" si="3"/>
        <v>29.411278195488716</v>
      </c>
      <c r="W20" s="107">
        <f t="shared" si="4"/>
        <v>0.13264163265306123</v>
      </c>
      <c r="X20" s="107">
        <f t="shared" si="5"/>
        <v>0.6386448979591837</v>
      </c>
      <c r="Y20" s="107">
        <f t="shared" si="6"/>
        <v>1.1790367346938775</v>
      </c>
      <c r="Z20" s="107">
        <f t="shared" si="7"/>
        <v>0.6787218045112782</v>
      </c>
      <c r="AA20" s="107">
        <f t="shared" si="8"/>
        <v>1.2074331210191083</v>
      </c>
      <c r="AB20" s="108">
        <f t="shared" si="9"/>
        <v>42.126</v>
      </c>
      <c r="AC20" s="107">
        <f t="shared" si="10"/>
        <v>0.07860244897959184</v>
      </c>
      <c r="AD20" s="107">
        <f t="shared" si="11"/>
        <v>0.34388571428571424</v>
      </c>
      <c r="AE20" s="108">
        <f t="shared" si="12"/>
        <v>15.82734</v>
      </c>
    </row>
    <row r="21" spans="1:31" ht="15.75">
      <c r="A21" s="102">
        <v>1546</v>
      </c>
      <c r="B21" s="103">
        <v>2.5</v>
      </c>
      <c r="C21" s="103">
        <v>2</v>
      </c>
      <c r="D21" s="103">
        <v>1.75</v>
      </c>
      <c r="E21" s="105">
        <v>20</v>
      </c>
      <c r="F21" s="105">
        <v>2.7</v>
      </c>
      <c r="G21" s="106">
        <v>14.5</v>
      </c>
      <c r="H21" s="106">
        <v>21</v>
      </c>
      <c r="I21" s="105">
        <v>10</v>
      </c>
      <c r="J21" s="103">
        <v>0.38</v>
      </c>
      <c r="K21" s="105">
        <v>7</v>
      </c>
      <c r="L21" s="105">
        <v>2</v>
      </c>
      <c r="M21" s="106">
        <v>5.8</v>
      </c>
      <c r="N21" s="103">
        <v>2.25</v>
      </c>
      <c r="P21" s="107">
        <v>6.018</v>
      </c>
      <c r="R21" s="107">
        <f t="shared" si="0"/>
        <v>0.12281632653061224</v>
      </c>
      <c r="S21" s="107">
        <f t="shared" si="1"/>
        <v>0.170578231292517</v>
      </c>
      <c r="T21" s="107">
        <f t="shared" si="2"/>
        <v>1.809924812030075</v>
      </c>
      <c r="U21" s="107">
        <f t="shared" si="13"/>
        <v>1.5836842105263156</v>
      </c>
      <c r="V21" s="107">
        <f t="shared" si="3"/>
        <v>18.09924812030075</v>
      </c>
      <c r="W21" s="107">
        <f t="shared" si="4"/>
        <v>0.13264163265306123</v>
      </c>
      <c r="X21" s="107">
        <f t="shared" si="5"/>
        <v>0.712334693877551</v>
      </c>
      <c r="Y21" s="107">
        <f t="shared" si="6"/>
        <v>1.0316571428571428</v>
      </c>
      <c r="Z21" s="107">
        <f t="shared" si="7"/>
        <v>0.4524812030075188</v>
      </c>
      <c r="AA21" s="107">
        <f t="shared" si="8"/>
        <v>0.7282929936305731</v>
      </c>
      <c r="AB21" s="108">
        <f t="shared" si="9"/>
        <v>42.126</v>
      </c>
      <c r="AC21" s="107">
        <f t="shared" si="10"/>
        <v>0.09825306122448979</v>
      </c>
      <c r="AD21" s="107">
        <f t="shared" si="11"/>
        <v>0.2849338775510204</v>
      </c>
      <c r="AE21" s="108">
        <f t="shared" si="12"/>
        <v>13.5405</v>
      </c>
    </row>
    <row r="22" spans="1:31" ht="15.75">
      <c r="A22" s="102">
        <v>1547</v>
      </c>
      <c r="B22" s="103">
        <v>1.5</v>
      </c>
      <c r="C22" s="104">
        <v>2</v>
      </c>
      <c r="D22" s="104">
        <v>1.58</v>
      </c>
      <c r="E22" s="106">
        <v>25</v>
      </c>
      <c r="F22" s="105">
        <v>2.9</v>
      </c>
      <c r="G22" s="105">
        <v>16</v>
      </c>
      <c r="H22" s="105">
        <v>18</v>
      </c>
      <c r="I22" s="105">
        <v>14</v>
      </c>
      <c r="J22" s="103">
        <v>0.38</v>
      </c>
      <c r="K22" s="105">
        <v>7</v>
      </c>
      <c r="L22" s="105">
        <v>1.5</v>
      </c>
      <c r="M22" s="106">
        <v>4.7</v>
      </c>
      <c r="N22" s="103">
        <v>2.25</v>
      </c>
      <c r="P22" s="107">
        <v>6.018</v>
      </c>
      <c r="R22" s="107">
        <f t="shared" si="0"/>
        <v>0.07368979591836734</v>
      </c>
      <c r="S22" s="107">
        <f t="shared" si="1"/>
        <v>0.1023469387755102</v>
      </c>
      <c r="T22" s="107">
        <f t="shared" si="2"/>
        <v>1.809924812030075</v>
      </c>
      <c r="U22" s="107">
        <f t="shared" si="13"/>
        <v>1.4298406015037592</v>
      </c>
      <c r="V22" s="107">
        <f t="shared" si="3"/>
        <v>22.624060150375936</v>
      </c>
      <c r="W22" s="107">
        <f t="shared" si="4"/>
        <v>0.1424669387755102</v>
      </c>
      <c r="X22" s="107">
        <f t="shared" si="5"/>
        <v>0.7860244897959183</v>
      </c>
      <c r="Y22" s="107">
        <f t="shared" si="6"/>
        <v>0.8842775510204082</v>
      </c>
      <c r="Z22" s="107">
        <f t="shared" si="7"/>
        <v>0.6334736842105263</v>
      </c>
      <c r="AA22" s="107">
        <f t="shared" si="8"/>
        <v>0.7282929936305731</v>
      </c>
      <c r="AB22" s="108">
        <f t="shared" si="9"/>
        <v>42.126</v>
      </c>
      <c r="AC22" s="107">
        <f t="shared" si="10"/>
        <v>0.07368979591836734</v>
      </c>
      <c r="AD22" s="107">
        <f t="shared" si="11"/>
        <v>0.23089469387755102</v>
      </c>
      <c r="AE22" s="108">
        <f t="shared" si="12"/>
        <v>13.5405</v>
      </c>
    </row>
    <row r="23" spans="1:31" ht="15.75">
      <c r="A23" s="102">
        <v>1548</v>
      </c>
      <c r="B23" s="103">
        <v>2.25</v>
      </c>
      <c r="C23" s="104">
        <v>2</v>
      </c>
      <c r="D23" s="103">
        <v>1.4</v>
      </c>
      <c r="E23" s="106">
        <v>30</v>
      </c>
      <c r="F23" s="105">
        <v>3</v>
      </c>
      <c r="G23" s="106">
        <v>16</v>
      </c>
      <c r="H23" s="105">
        <v>20</v>
      </c>
      <c r="I23" s="105">
        <v>15</v>
      </c>
      <c r="J23" s="103">
        <v>0.5</v>
      </c>
      <c r="K23" s="105">
        <v>7</v>
      </c>
      <c r="L23" s="105">
        <v>1.5</v>
      </c>
      <c r="M23" s="105">
        <v>3.63</v>
      </c>
      <c r="N23" s="103">
        <v>2.5</v>
      </c>
      <c r="P23" s="107">
        <v>6.018</v>
      </c>
      <c r="R23" s="107">
        <f t="shared" si="0"/>
        <v>0.11053469387755102</v>
      </c>
      <c r="S23" s="107">
        <f t="shared" si="1"/>
        <v>0.1535204081632653</v>
      </c>
      <c r="T23" s="107">
        <f t="shared" si="2"/>
        <v>1.809924812030075</v>
      </c>
      <c r="U23" s="107">
        <f t="shared" si="13"/>
        <v>1.2669473684210524</v>
      </c>
      <c r="V23" s="107">
        <f t="shared" si="3"/>
        <v>27.148872180451125</v>
      </c>
      <c r="W23" s="107">
        <f t="shared" si="4"/>
        <v>0.14737959183673469</v>
      </c>
      <c r="X23" s="107">
        <f t="shared" si="5"/>
        <v>0.7860244897959183</v>
      </c>
      <c r="Y23" s="107">
        <f t="shared" si="6"/>
        <v>0.9825306122448979</v>
      </c>
      <c r="Z23" s="107">
        <f t="shared" si="7"/>
        <v>0.6787218045112782</v>
      </c>
      <c r="AA23" s="107">
        <f t="shared" si="8"/>
        <v>0.95828025477707</v>
      </c>
      <c r="AB23" s="108">
        <f t="shared" si="9"/>
        <v>42.126</v>
      </c>
      <c r="AC23" s="107">
        <f t="shared" si="10"/>
        <v>0.07368979591836734</v>
      </c>
      <c r="AD23" s="107">
        <f t="shared" si="11"/>
        <v>0.178329306122449</v>
      </c>
      <c r="AE23" s="108">
        <f t="shared" si="12"/>
        <v>15.045</v>
      </c>
    </row>
    <row r="24" spans="1:31" ht="15.75">
      <c r="A24" s="102">
        <v>1549</v>
      </c>
      <c r="B24" s="103">
        <v>2.13</v>
      </c>
      <c r="C24" s="103">
        <v>2</v>
      </c>
      <c r="D24" s="103">
        <v>2</v>
      </c>
      <c r="E24" s="106">
        <v>35</v>
      </c>
      <c r="F24" s="105">
        <v>3.5</v>
      </c>
      <c r="G24" s="105">
        <v>16</v>
      </c>
      <c r="H24" s="105">
        <v>20</v>
      </c>
      <c r="I24" s="105">
        <v>20</v>
      </c>
      <c r="J24" s="104">
        <v>0.5</v>
      </c>
      <c r="K24" s="105">
        <v>10</v>
      </c>
      <c r="L24" s="105">
        <v>2.5</v>
      </c>
      <c r="M24" s="105">
        <v>2.25</v>
      </c>
      <c r="N24" s="103">
        <v>2.5</v>
      </c>
      <c r="P24" s="107">
        <v>6.018</v>
      </c>
      <c r="R24" s="107">
        <f t="shared" si="0"/>
        <v>0.10463951020408163</v>
      </c>
      <c r="S24" s="107">
        <f t="shared" si="1"/>
        <v>0.14533265306122448</v>
      </c>
      <c r="T24" s="107">
        <f t="shared" si="2"/>
        <v>1.809924812030075</v>
      </c>
      <c r="U24" s="107">
        <f t="shared" si="13"/>
        <v>1.809924812030075</v>
      </c>
      <c r="V24" s="107">
        <f t="shared" si="3"/>
        <v>31.673684210526314</v>
      </c>
      <c r="W24" s="107">
        <f t="shared" si="4"/>
        <v>0.17194285714285712</v>
      </c>
      <c r="X24" s="107">
        <f t="shared" si="5"/>
        <v>0.7860244897959183</v>
      </c>
      <c r="Y24" s="107">
        <f t="shared" si="6"/>
        <v>0.9825306122448979</v>
      </c>
      <c r="Z24" s="107">
        <f t="shared" si="7"/>
        <v>0.9049624060150376</v>
      </c>
      <c r="AA24" s="107">
        <f t="shared" si="8"/>
        <v>0.95828025477707</v>
      </c>
      <c r="AB24" s="108">
        <f t="shared" si="9"/>
        <v>60.18</v>
      </c>
      <c r="AC24" s="107">
        <f t="shared" si="10"/>
        <v>0.12281632653061224</v>
      </c>
      <c r="AD24" s="107">
        <f t="shared" si="11"/>
        <v>0.11053469387755102</v>
      </c>
      <c r="AE24" s="108">
        <f t="shared" si="12"/>
        <v>15.045</v>
      </c>
    </row>
    <row r="25" spans="1:31" ht="15.75">
      <c r="A25" s="102">
        <v>1550</v>
      </c>
      <c r="B25" s="103">
        <v>3</v>
      </c>
      <c r="C25" s="103">
        <v>2</v>
      </c>
      <c r="D25" s="103">
        <v>2</v>
      </c>
      <c r="E25" s="105">
        <v>40</v>
      </c>
      <c r="F25" s="105">
        <v>3</v>
      </c>
      <c r="G25" s="106">
        <v>16</v>
      </c>
      <c r="H25" s="105">
        <v>20</v>
      </c>
      <c r="I25" s="105">
        <v>20</v>
      </c>
      <c r="J25" s="104">
        <v>0.5</v>
      </c>
      <c r="K25" s="105">
        <v>10</v>
      </c>
      <c r="L25" s="105">
        <v>2</v>
      </c>
      <c r="M25" s="106">
        <v>3</v>
      </c>
      <c r="N25" s="103">
        <v>3</v>
      </c>
      <c r="P25" s="107">
        <v>6.018</v>
      </c>
      <c r="R25" s="107">
        <f t="shared" si="0"/>
        <v>0.14737959183673469</v>
      </c>
      <c r="S25" s="107">
        <f t="shared" si="1"/>
        <v>0.2046938775510204</v>
      </c>
      <c r="T25" s="107">
        <f t="shared" si="2"/>
        <v>1.809924812030075</v>
      </c>
      <c r="U25" s="107">
        <f t="shared" si="13"/>
        <v>1.809924812030075</v>
      </c>
      <c r="V25" s="107">
        <f t="shared" si="3"/>
        <v>36.1984962406015</v>
      </c>
      <c r="W25" s="107">
        <f t="shared" si="4"/>
        <v>0.14737959183673469</v>
      </c>
      <c r="X25" s="107">
        <f t="shared" si="5"/>
        <v>0.7860244897959183</v>
      </c>
      <c r="Y25" s="107">
        <f t="shared" si="6"/>
        <v>0.9825306122448979</v>
      </c>
      <c r="Z25" s="107">
        <f t="shared" si="7"/>
        <v>0.9049624060150376</v>
      </c>
      <c r="AA25" s="107">
        <f t="shared" si="8"/>
        <v>0.95828025477707</v>
      </c>
      <c r="AB25" s="108">
        <f t="shared" si="9"/>
        <v>60.18</v>
      </c>
      <c r="AC25" s="107">
        <f t="shared" si="10"/>
        <v>0.09825306122448979</v>
      </c>
      <c r="AD25" s="107">
        <f t="shared" si="11"/>
        <v>0.14737959183673469</v>
      </c>
      <c r="AE25" s="108">
        <f t="shared" si="12"/>
        <v>18.054</v>
      </c>
    </row>
    <row r="26" spans="1:31" ht="15.75">
      <c r="A26" s="102">
        <v>1551</v>
      </c>
      <c r="B26" s="103">
        <v>3.5</v>
      </c>
      <c r="C26" s="104">
        <v>1.97</v>
      </c>
      <c r="D26" s="104">
        <v>2</v>
      </c>
      <c r="E26" s="105">
        <v>40</v>
      </c>
      <c r="F26" s="105">
        <v>3.5</v>
      </c>
      <c r="G26" s="105">
        <v>16</v>
      </c>
      <c r="H26" s="106">
        <v>22.5</v>
      </c>
      <c r="I26" s="105">
        <v>22</v>
      </c>
      <c r="J26" s="104">
        <v>0.5</v>
      </c>
      <c r="K26" s="106">
        <v>10</v>
      </c>
      <c r="L26" s="106">
        <v>2</v>
      </c>
      <c r="M26" s="106">
        <v>3.7</v>
      </c>
      <c r="N26" s="104">
        <v>3</v>
      </c>
      <c r="P26" s="107">
        <v>6.018</v>
      </c>
      <c r="R26" s="107">
        <f t="shared" si="0"/>
        <v>0.17194285714285712</v>
      </c>
      <c r="S26" s="107">
        <f t="shared" si="1"/>
        <v>0.23880952380952378</v>
      </c>
      <c r="T26" s="107">
        <f t="shared" si="2"/>
        <v>1.782775939849624</v>
      </c>
      <c r="U26" s="107">
        <f t="shared" si="13"/>
        <v>1.809924812030075</v>
      </c>
      <c r="V26" s="107">
        <f t="shared" si="3"/>
        <v>36.1984962406015</v>
      </c>
      <c r="W26" s="107">
        <f t="shared" si="4"/>
        <v>0.17194285714285712</v>
      </c>
      <c r="X26" s="107">
        <f t="shared" si="5"/>
        <v>0.7860244897959183</v>
      </c>
      <c r="Y26" s="107">
        <f t="shared" si="6"/>
        <v>1.1053469387755102</v>
      </c>
      <c r="Z26" s="107">
        <f t="shared" si="7"/>
        <v>0.9954586466165413</v>
      </c>
      <c r="AA26" s="107">
        <f t="shared" si="8"/>
        <v>0.95828025477707</v>
      </c>
      <c r="AB26" s="108">
        <f t="shared" si="9"/>
        <v>60.18</v>
      </c>
      <c r="AC26" s="107">
        <f t="shared" si="10"/>
        <v>0.09825306122448979</v>
      </c>
      <c r="AD26" s="107">
        <f t="shared" si="11"/>
        <v>0.18176816326530612</v>
      </c>
      <c r="AE26" s="108">
        <f t="shared" si="12"/>
        <v>18.054</v>
      </c>
    </row>
    <row r="27" spans="1:31" ht="15.75">
      <c r="A27" s="102">
        <v>1552</v>
      </c>
      <c r="B27" s="103">
        <v>3.25</v>
      </c>
      <c r="C27" s="103">
        <v>1.94</v>
      </c>
      <c r="D27" s="103">
        <v>2</v>
      </c>
      <c r="E27" s="105">
        <v>40</v>
      </c>
      <c r="F27" s="105">
        <v>4.1</v>
      </c>
      <c r="G27" s="105">
        <v>15</v>
      </c>
      <c r="H27" s="105">
        <v>25</v>
      </c>
      <c r="I27" s="106">
        <v>17.5</v>
      </c>
      <c r="J27" s="104">
        <v>0.5</v>
      </c>
      <c r="K27" s="105">
        <v>10</v>
      </c>
      <c r="L27" s="106">
        <v>2</v>
      </c>
      <c r="M27" s="105">
        <v>4.5</v>
      </c>
      <c r="N27" s="104">
        <v>3</v>
      </c>
      <c r="P27" s="107">
        <v>6.018</v>
      </c>
      <c r="R27" s="107">
        <f t="shared" si="0"/>
        <v>0.15966122448979592</v>
      </c>
      <c r="S27" s="107">
        <f t="shared" si="1"/>
        <v>0.22175170068027208</v>
      </c>
      <c r="T27" s="107">
        <f t="shared" si="2"/>
        <v>1.7556270676691725</v>
      </c>
      <c r="U27" s="107">
        <f t="shared" si="13"/>
        <v>1.809924812030075</v>
      </c>
      <c r="V27" s="107">
        <f t="shared" si="3"/>
        <v>36.1984962406015</v>
      </c>
      <c r="W27" s="107">
        <f t="shared" si="4"/>
        <v>0.20141877551020404</v>
      </c>
      <c r="X27" s="107">
        <f t="shared" si="5"/>
        <v>0.7368979591836734</v>
      </c>
      <c r="Y27" s="107">
        <f t="shared" si="6"/>
        <v>1.2281632653061223</v>
      </c>
      <c r="Z27" s="107">
        <f t="shared" si="7"/>
        <v>0.7918421052631579</v>
      </c>
      <c r="AA27" s="107">
        <f t="shared" si="8"/>
        <v>0.95828025477707</v>
      </c>
      <c r="AB27" s="108">
        <f t="shared" si="9"/>
        <v>60.18</v>
      </c>
      <c r="AC27" s="107">
        <f t="shared" si="10"/>
        <v>0.09825306122448979</v>
      </c>
      <c r="AD27" s="107">
        <f t="shared" si="11"/>
        <v>0.22106938775510204</v>
      </c>
      <c r="AE27" s="108">
        <f t="shared" si="12"/>
        <v>18.054</v>
      </c>
    </row>
    <row r="28" spans="1:31" ht="15.75">
      <c r="A28" s="102">
        <v>1553</v>
      </c>
      <c r="B28" s="103">
        <v>2.5</v>
      </c>
      <c r="C28" s="103">
        <v>2.25</v>
      </c>
      <c r="D28" s="103">
        <v>2</v>
      </c>
      <c r="E28" s="105">
        <v>40</v>
      </c>
      <c r="F28" s="105">
        <v>4.5</v>
      </c>
      <c r="G28" s="105">
        <v>18.5</v>
      </c>
      <c r="H28" s="105">
        <v>25</v>
      </c>
      <c r="I28" s="105">
        <v>13</v>
      </c>
      <c r="J28" s="103">
        <v>0.5</v>
      </c>
      <c r="K28" s="105">
        <v>8</v>
      </c>
      <c r="L28" s="105">
        <v>2</v>
      </c>
      <c r="M28" s="105">
        <v>4.32</v>
      </c>
      <c r="N28" s="103">
        <v>3</v>
      </c>
      <c r="P28" s="107">
        <v>6.018</v>
      </c>
      <c r="R28" s="107">
        <f t="shared" si="0"/>
        <v>0.12281632653061224</v>
      </c>
      <c r="S28" s="107">
        <f t="shared" si="1"/>
        <v>0.170578231292517</v>
      </c>
      <c r="T28" s="107">
        <f t="shared" si="2"/>
        <v>2.0361654135338343</v>
      </c>
      <c r="U28" s="107">
        <f t="shared" si="13"/>
        <v>1.809924812030075</v>
      </c>
      <c r="V28" s="107">
        <f t="shared" si="3"/>
        <v>36.1984962406015</v>
      </c>
      <c r="W28" s="107">
        <f t="shared" si="4"/>
        <v>0.22106938775510204</v>
      </c>
      <c r="X28" s="107">
        <f t="shared" si="5"/>
        <v>0.9088408163265306</v>
      </c>
      <c r="Y28" s="107">
        <f t="shared" si="6"/>
        <v>1.2281632653061223</v>
      </c>
      <c r="Z28" s="107">
        <f t="shared" si="7"/>
        <v>0.5882255639097744</v>
      </c>
      <c r="AA28" s="107">
        <f t="shared" si="8"/>
        <v>0.95828025477707</v>
      </c>
      <c r="AB28" s="108">
        <f t="shared" si="9"/>
        <v>48.144</v>
      </c>
      <c r="AC28" s="107">
        <f t="shared" si="10"/>
        <v>0.09825306122448979</v>
      </c>
      <c r="AD28" s="107">
        <f t="shared" si="11"/>
        <v>0.21222661224489794</v>
      </c>
      <c r="AE28" s="108">
        <f t="shared" si="12"/>
        <v>18.054</v>
      </c>
    </row>
    <row r="29" spans="1:31" ht="15.75">
      <c r="A29" s="102">
        <v>1554</v>
      </c>
      <c r="B29" s="103">
        <v>3.13</v>
      </c>
      <c r="C29" s="103">
        <v>2.25</v>
      </c>
      <c r="D29" s="103">
        <v>2</v>
      </c>
      <c r="E29" s="105">
        <v>40</v>
      </c>
      <c r="F29" s="105">
        <v>4.6</v>
      </c>
      <c r="G29" s="105">
        <v>20</v>
      </c>
      <c r="H29" s="105">
        <v>25</v>
      </c>
      <c r="I29" s="105">
        <v>22</v>
      </c>
      <c r="J29" s="103">
        <v>0.51</v>
      </c>
      <c r="K29" s="105">
        <v>8</v>
      </c>
      <c r="L29" s="106">
        <v>2</v>
      </c>
      <c r="M29" s="105">
        <v>3</v>
      </c>
      <c r="N29" s="103">
        <v>3</v>
      </c>
      <c r="P29" s="107">
        <v>6.018</v>
      </c>
      <c r="R29" s="107">
        <f t="shared" si="0"/>
        <v>0.15376604081632653</v>
      </c>
      <c r="S29" s="107">
        <f t="shared" si="1"/>
        <v>0.21356394557823127</v>
      </c>
      <c r="T29" s="107">
        <f t="shared" si="2"/>
        <v>2.0361654135338343</v>
      </c>
      <c r="U29" s="107">
        <f t="shared" si="13"/>
        <v>1.809924812030075</v>
      </c>
      <c r="V29" s="107">
        <f t="shared" si="3"/>
        <v>36.1984962406015</v>
      </c>
      <c r="W29" s="107">
        <f t="shared" si="4"/>
        <v>0.2259820408163265</v>
      </c>
      <c r="X29" s="107">
        <f t="shared" si="5"/>
        <v>0.9825306122448979</v>
      </c>
      <c r="Y29" s="107">
        <f t="shared" si="6"/>
        <v>1.2281632653061223</v>
      </c>
      <c r="Z29" s="107">
        <f t="shared" si="7"/>
        <v>0.9954586466165413</v>
      </c>
      <c r="AA29" s="107">
        <f t="shared" si="8"/>
        <v>0.9774458598726113</v>
      </c>
      <c r="AB29" s="108">
        <f t="shared" si="9"/>
        <v>48.144</v>
      </c>
      <c r="AC29" s="107">
        <f t="shared" si="10"/>
        <v>0.09825306122448979</v>
      </c>
      <c r="AD29" s="107">
        <f t="shared" si="11"/>
        <v>0.14737959183673469</v>
      </c>
      <c r="AE29" s="108">
        <f t="shared" si="12"/>
        <v>18.054</v>
      </c>
    </row>
    <row r="30" spans="1:31" ht="15.75">
      <c r="A30" s="102">
        <v>1555</v>
      </c>
      <c r="B30" s="103">
        <v>2.75</v>
      </c>
      <c r="C30" s="103">
        <v>2.38</v>
      </c>
      <c r="D30" s="103">
        <v>2</v>
      </c>
      <c r="E30" s="105">
        <v>40</v>
      </c>
      <c r="F30" s="106">
        <v>4.5</v>
      </c>
      <c r="G30" s="105">
        <v>20</v>
      </c>
      <c r="H30" s="106">
        <v>27.5</v>
      </c>
      <c r="I30" s="105">
        <v>22</v>
      </c>
      <c r="J30" s="103">
        <v>0.5</v>
      </c>
      <c r="K30" s="106">
        <v>8.7</v>
      </c>
      <c r="L30" s="106">
        <v>2</v>
      </c>
      <c r="M30" s="105">
        <v>2.75</v>
      </c>
      <c r="N30" s="104">
        <v>3</v>
      </c>
      <c r="P30" s="107">
        <v>6.018</v>
      </c>
      <c r="R30" s="107">
        <f t="shared" si="0"/>
        <v>0.13509795918367346</v>
      </c>
      <c r="S30" s="107">
        <f t="shared" si="1"/>
        <v>0.18763605442176867</v>
      </c>
      <c r="T30" s="107">
        <f t="shared" si="2"/>
        <v>2.153810526315789</v>
      </c>
      <c r="U30" s="107">
        <f t="shared" si="13"/>
        <v>1.809924812030075</v>
      </c>
      <c r="V30" s="107">
        <f t="shared" si="3"/>
        <v>36.1984962406015</v>
      </c>
      <c r="W30" s="107">
        <f t="shared" si="4"/>
        <v>0.22106938775510204</v>
      </c>
      <c r="X30" s="107">
        <f t="shared" si="5"/>
        <v>0.9825306122448979</v>
      </c>
      <c r="Y30" s="107">
        <f t="shared" si="6"/>
        <v>1.3509795918367347</v>
      </c>
      <c r="Z30" s="107">
        <f t="shared" si="7"/>
        <v>0.9954586466165413</v>
      </c>
      <c r="AA30" s="107">
        <f t="shared" si="8"/>
        <v>0.95828025477707</v>
      </c>
      <c r="AB30" s="108">
        <f t="shared" si="9"/>
        <v>52.35659999999999</v>
      </c>
      <c r="AC30" s="107">
        <f t="shared" si="10"/>
        <v>0.09825306122448979</v>
      </c>
      <c r="AD30" s="107">
        <f t="shared" si="11"/>
        <v>0.13509795918367346</v>
      </c>
      <c r="AE30" s="108">
        <f t="shared" si="12"/>
        <v>18.054</v>
      </c>
    </row>
    <row r="31" spans="1:31" ht="15.75">
      <c r="A31" s="102">
        <v>1556</v>
      </c>
      <c r="B31" s="103">
        <v>2.5</v>
      </c>
      <c r="C31" s="103">
        <v>2.38</v>
      </c>
      <c r="D31" s="103">
        <v>2.4</v>
      </c>
      <c r="E31" s="105">
        <v>45</v>
      </c>
      <c r="F31" s="106">
        <v>4.4</v>
      </c>
      <c r="G31" s="105">
        <v>11.25</v>
      </c>
      <c r="H31" s="105">
        <v>30</v>
      </c>
      <c r="I31" s="105">
        <v>22</v>
      </c>
      <c r="J31" s="103">
        <v>0.5</v>
      </c>
      <c r="K31" s="106">
        <v>9.3</v>
      </c>
      <c r="L31" s="105">
        <v>2</v>
      </c>
      <c r="M31" s="105">
        <v>2.63</v>
      </c>
      <c r="N31" s="104">
        <v>3</v>
      </c>
      <c r="P31" s="107">
        <v>6.018</v>
      </c>
      <c r="R31" s="107">
        <f t="shared" si="0"/>
        <v>0.12281632653061224</v>
      </c>
      <c r="S31" s="107">
        <f t="shared" si="1"/>
        <v>0.170578231292517</v>
      </c>
      <c r="T31" s="107">
        <f t="shared" si="2"/>
        <v>2.153810526315789</v>
      </c>
      <c r="U31" s="107">
        <f t="shared" si="13"/>
        <v>2.17190977443609</v>
      </c>
      <c r="V31" s="107">
        <f t="shared" si="3"/>
        <v>40.72330827067669</v>
      </c>
      <c r="W31" s="107">
        <f t="shared" si="4"/>
        <v>0.21615673469387758</v>
      </c>
      <c r="X31" s="107">
        <f t="shared" si="5"/>
        <v>0.5526734693877551</v>
      </c>
      <c r="Y31" s="107">
        <f t="shared" si="6"/>
        <v>1.4737959183673468</v>
      </c>
      <c r="Z31" s="107">
        <f t="shared" si="7"/>
        <v>0.9954586466165413</v>
      </c>
      <c r="AA31" s="107">
        <f t="shared" si="8"/>
        <v>0.95828025477707</v>
      </c>
      <c r="AB31" s="108">
        <f t="shared" si="9"/>
        <v>55.967400000000005</v>
      </c>
      <c r="AC31" s="107">
        <f t="shared" si="10"/>
        <v>0.09825306122448979</v>
      </c>
      <c r="AD31" s="107">
        <f t="shared" si="11"/>
        <v>0.12920277551020407</v>
      </c>
      <c r="AE31" s="108">
        <f t="shared" si="12"/>
        <v>18.054</v>
      </c>
    </row>
    <row r="32" spans="1:31" ht="15.75">
      <c r="A32" s="102">
        <v>1557</v>
      </c>
      <c r="B32" s="103">
        <v>4.13</v>
      </c>
      <c r="C32" s="103">
        <v>2.5</v>
      </c>
      <c r="D32" s="103">
        <v>2.4</v>
      </c>
      <c r="E32" s="106">
        <v>42.5</v>
      </c>
      <c r="F32" s="105">
        <v>4.3</v>
      </c>
      <c r="G32" s="105">
        <v>10.5</v>
      </c>
      <c r="H32" s="105">
        <v>19</v>
      </c>
      <c r="I32" s="105">
        <v>26</v>
      </c>
      <c r="J32" s="103">
        <v>0.59</v>
      </c>
      <c r="K32" s="106">
        <v>10</v>
      </c>
      <c r="L32" s="106">
        <v>2.25</v>
      </c>
      <c r="M32" s="105">
        <v>2.25</v>
      </c>
      <c r="N32" s="104">
        <v>3</v>
      </c>
      <c r="P32" s="107">
        <v>6.018</v>
      </c>
      <c r="R32" s="107">
        <f t="shared" si="0"/>
        <v>0.2028925714285714</v>
      </c>
      <c r="S32" s="107">
        <f t="shared" si="1"/>
        <v>0.28179523809523804</v>
      </c>
      <c r="T32" s="107">
        <f t="shared" si="2"/>
        <v>2.2624060150375938</v>
      </c>
      <c r="U32" s="107">
        <f t="shared" si="13"/>
        <v>2.17190977443609</v>
      </c>
      <c r="V32" s="107">
        <f t="shared" si="3"/>
        <v>38.46090225563909</v>
      </c>
      <c r="W32" s="107">
        <f t="shared" si="4"/>
        <v>0.21124408163265304</v>
      </c>
      <c r="X32" s="107">
        <f t="shared" si="5"/>
        <v>0.5158285714285714</v>
      </c>
      <c r="Y32" s="107">
        <f t="shared" si="6"/>
        <v>0.9334040816326531</v>
      </c>
      <c r="Z32" s="107">
        <f t="shared" si="7"/>
        <v>1.1764511278195489</v>
      </c>
      <c r="AA32" s="107">
        <f t="shared" si="8"/>
        <v>1.1307707006369425</v>
      </c>
      <c r="AB32" s="108">
        <f t="shared" si="9"/>
        <v>60.18</v>
      </c>
      <c r="AC32" s="107">
        <f t="shared" si="10"/>
        <v>0.11053469387755102</v>
      </c>
      <c r="AD32" s="107">
        <f t="shared" si="11"/>
        <v>0.11053469387755102</v>
      </c>
      <c r="AE32" s="108">
        <f t="shared" si="12"/>
        <v>18.054</v>
      </c>
    </row>
    <row r="33" spans="1:31" ht="15.75">
      <c r="A33" s="102">
        <v>1558</v>
      </c>
      <c r="B33" s="103">
        <v>3</v>
      </c>
      <c r="C33" s="103">
        <v>2.25</v>
      </c>
      <c r="D33" s="103">
        <v>2</v>
      </c>
      <c r="E33" s="105">
        <v>40</v>
      </c>
      <c r="F33" s="105">
        <v>4.6</v>
      </c>
      <c r="G33" s="105">
        <v>11</v>
      </c>
      <c r="H33" s="105">
        <v>25</v>
      </c>
      <c r="I33" s="105">
        <v>20</v>
      </c>
      <c r="J33" s="104">
        <v>0.67</v>
      </c>
      <c r="K33" s="106">
        <v>10.7</v>
      </c>
      <c r="L33" s="106">
        <v>2.5</v>
      </c>
      <c r="M33" s="105">
        <v>3.94</v>
      </c>
      <c r="N33" s="104">
        <v>3</v>
      </c>
      <c r="P33" s="107">
        <v>6.018</v>
      </c>
      <c r="R33" s="107">
        <f t="shared" si="0"/>
        <v>0.14737959183673469</v>
      </c>
      <c r="S33" s="107">
        <f t="shared" si="1"/>
        <v>0.2046938775510204</v>
      </c>
      <c r="T33" s="107">
        <f t="shared" si="2"/>
        <v>2.0361654135338343</v>
      </c>
      <c r="U33" s="107">
        <f t="shared" si="13"/>
        <v>1.809924812030075</v>
      </c>
      <c r="V33" s="107">
        <f t="shared" si="3"/>
        <v>36.1984962406015</v>
      </c>
      <c r="W33" s="107">
        <f t="shared" si="4"/>
        <v>0.2259820408163265</v>
      </c>
      <c r="X33" s="107">
        <f t="shared" si="5"/>
        <v>0.5403918367346938</v>
      </c>
      <c r="Y33" s="107">
        <f t="shared" si="6"/>
        <v>1.2281632653061223</v>
      </c>
      <c r="Z33" s="107">
        <f t="shared" si="7"/>
        <v>0.9049624060150376</v>
      </c>
      <c r="AA33" s="107">
        <f t="shared" si="8"/>
        <v>1.284095541401274</v>
      </c>
      <c r="AB33" s="108">
        <f t="shared" si="9"/>
        <v>64.39259999999999</v>
      </c>
      <c r="AC33" s="107">
        <f t="shared" si="10"/>
        <v>0.12281632653061224</v>
      </c>
      <c r="AD33" s="107">
        <f t="shared" si="11"/>
        <v>0.19355853061224487</v>
      </c>
      <c r="AE33" s="108">
        <f t="shared" si="12"/>
        <v>18.054</v>
      </c>
    </row>
    <row r="34" spans="1:31" ht="15.75">
      <c r="A34" s="102">
        <v>1559</v>
      </c>
      <c r="B34" s="103">
        <v>3</v>
      </c>
      <c r="C34" s="103">
        <v>2.25</v>
      </c>
      <c r="D34" s="103">
        <v>2</v>
      </c>
      <c r="E34" s="105">
        <v>40</v>
      </c>
      <c r="F34" s="106">
        <v>5.7</v>
      </c>
      <c r="G34" s="105">
        <v>11.38</v>
      </c>
      <c r="H34" s="106">
        <v>22.5</v>
      </c>
      <c r="I34" s="105">
        <v>20</v>
      </c>
      <c r="J34" s="103">
        <v>0.75</v>
      </c>
      <c r="K34" s="106">
        <v>11.3</v>
      </c>
      <c r="L34" s="106">
        <v>2.75</v>
      </c>
      <c r="M34" s="106">
        <v>3.4</v>
      </c>
      <c r="N34" s="103">
        <v>3</v>
      </c>
      <c r="P34" s="107">
        <v>6.018</v>
      </c>
      <c r="R34" s="107">
        <f t="shared" si="0"/>
        <v>0.14737959183673469</v>
      </c>
      <c r="S34" s="107">
        <f t="shared" si="1"/>
        <v>0.2046938775510204</v>
      </c>
      <c r="T34" s="107">
        <f t="shared" si="2"/>
        <v>2.0361654135338343</v>
      </c>
      <c r="U34" s="107">
        <f t="shared" si="13"/>
        <v>1.809924812030075</v>
      </c>
      <c r="V34" s="107">
        <f t="shared" si="3"/>
        <v>36.1984962406015</v>
      </c>
      <c r="W34" s="107">
        <f t="shared" si="4"/>
        <v>0.2800212244897959</v>
      </c>
      <c r="X34" s="107">
        <f t="shared" si="5"/>
        <v>0.559059918367347</v>
      </c>
      <c r="Y34" s="107">
        <f t="shared" si="6"/>
        <v>1.1053469387755102</v>
      </c>
      <c r="Z34" s="107">
        <f t="shared" si="7"/>
        <v>0.9049624060150376</v>
      </c>
      <c r="AA34" s="107">
        <f t="shared" si="8"/>
        <v>1.4374203821656049</v>
      </c>
      <c r="AB34" s="108">
        <f t="shared" si="9"/>
        <v>68.0034</v>
      </c>
      <c r="AC34" s="107">
        <f t="shared" si="10"/>
        <v>0.13509795918367346</v>
      </c>
      <c r="AD34" s="107">
        <f t="shared" si="11"/>
        <v>0.16703020408163263</v>
      </c>
      <c r="AE34" s="108">
        <f t="shared" si="12"/>
        <v>18.054</v>
      </c>
    </row>
    <row r="35" spans="1:31" ht="15.75">
      <c r="A35" s="102">
        <v>1560</v>
      </c>
      <c r="B35" s="103">
        <v>3</v>
      </c>
      <c r="C35" s="103">
        <v>2</v>
      </c>
      <c r="D35" s="103">
        <v>2.25</v>
      </c>
      <c r="E35" s="105">
        <v>45</v>
      </c>
      <c r="F35" s="105">
        <v>6.8</v>
      </c>
      <c r="G35" s="106">
        <v>10.7</v>
      </c>
      <c r="H35" s="105">
        <v>20</v>
      </c>
      <c r="I35" s="105">
        <v>20</v>
      </c>
      <c r="J35" s="103">
        <v>0.63</v>
      </c>
      <c r="K35" s="105">
        <v>12</v>
      </c>
      <c r="L35" s="105">
        <v>3</v>
      </c>
      <c r="M35" s="105">
        <v>2.91</v>
      </c>
      <c r="N35" s="103">
        <v>3</v>
      </c>
      <c r="P35" s="107">
        <v>6.018</v>
      </c>
      <c r="R35" s="107">
        <f t="shared" si="0"/>
        <v>0.14737959183673469</v>
      </c>
      <c r="S35" s="107">
        <f t="shared" si="1"/>
        <v>0.2046938775510204</v>
      </c>
      <c r="T35" s="107">
        <f t="shared" si="2"/>
        <v>1.809924812030075</v>
      </c>
      <c r="U35" s="107">
        <f t="shared" si="13"/>
        <v>2.0361654135338343</v>
      </c>
      <c r="V35" s="107">
        <f t="shared" si="3"/>
        <v>40.72330827067669</v>
      </c>
      <c r="W35" s="107">
        <f t="shared" si="4"/>
        <v>0.33406040816326527</v>
      </c>
      <c r="X35" s="107">
        <f t="shared" si="5"/>
        <v>0.5256538775510203</v>
      </c>
      <c r="Y35" s="107">
        <f t="shared" si="6"/>
        <v>0.9825306122448979</v>
      </c>
      <c r="Z35" s="107">
        <f t="shared" si="7"/>
        <v>0.9049624060150376</v>
      </c>
      <c r="AA35" s="107">
        <f t="shared" si="8"/>
        <v>1.2074331210191083</v>
      </c>
      <c r="AB35" s="108">
        <f t="shared" si="9"/>
        <v>72.216</v>
      </c>
      <c r="AC35" s="107">
        <f t="shared" si="10"/>
        <v>0.14737959183673469</v>
      </c>
      <c r="AD35" s="107">
        <f t="shared" si="11"/>
        <v>0.14295820408163265</v>
      </c>
      <c r="AE35" s="108">
        <f t="shared" si="12"/>
        <v>18.054</v>
      </c>
    </row>
    <row r="36" spans="1:31" ht="15.75">
      <c r="A36" s="102">
        <v>1561</v>
      </c>
      <c r="B36" s="103">
        <v>4</v>
      </c>
      <c r="C36" s="103">
        <v>2.75</v>
      </c>
      <c r="D36" s="103">
        <v>2.25</v>
      </c>
      <c r="E36" s="105">
        <v>45</v>
      </c>
      <c r="F36" s="105">
        <v>6</v>
      </c>
      <c r="G36" s="105">
        <v>10</v>
      </c>
      <c r="H36" s="105">
        <v>20</v>
      </c>
      <c r="I36" s="105">
        <v>20</v>
      </c>
      <c r="J36" s="103">
        <v>0.63</v>
      </c>
      <c r="K36" s="105">
        <v>15</v>
      </c>
      <c r="L36" s="106">
        <v>3.25</v>
      </c>
      <c r="M36" s="105">
        <v>7.03</v>
      </c>
      <c r="N36" s="103">
        <v>3.5</v>
      </c>
      <c r="P36" s="107">
        <v>6.018</v>
      </c>
      <c r="R36" s="107">
        <f t="shared" si="0"/>
        <v>0.19650612244897958</v>
      </c>
      <c r="S36" s="107">
        <f t="shared" si="1"/>
        <v>0.2729251700680272</v>
      </c>
      <c r="T36" s="107">
        <f t="shared" si="2"/>
        <v>2.488646616541353</v>
      </c>
      <c r="U36" s="107">
        <f t="shared" si="13"/>
        <v>2.0361654135338343</v>
      </c>
      <c r="V36" s="107">
        <f t="shared" si="3"/>
        <v>40.72330827067669</v>
      </c>
      <c r="W36" s="107">
        <f t="shared" si="4"/>
        <v>0.29475918367346937</v>
      </c>
      <c r="X36" s="107">
        <f t="shared" si="5"/>
        <v>0.49126530612244895</v>
      </c>
      <c r="Y36" s="107">
        <f t="shared" si="6"/>
        <v>0.9825306122448979</v>
      </c>
      <c r="Z36" s="107">
        <f t="shared" si="7"/>
        <v>0.9049624060150376</v>
      </c>
      <c r="AA36" s="107">
        <f t="shared" si="8"/>
        <v>1.2074331210191083</v>
      </c>
      <c r="AB36" s="108">
        <f t="shared" si="9"/>
        <v>90.27</v>
      </c>
      <c r="AC36" s="107">
        <f t="shared" si="10"/>
        <v>0.15966122448979592</v>
      </c>
      <c r="AD36" s="107">
        <f t="shared" si="11"/>
        <v>0.3453595102040816</v>
      </c>
      <c r="AE36" s="108">
        <f t="shared" si="12"/>
        <v>21.063</v>
      </c>
    </row>
    <row r="37" spans="1:31" ht="15.75">
      <c r="A37" s="102">
        <v>1562</v>
      </c>
      <c r="B37" s="103">
        <v>4</v>
      </c>
      <c r="C37" s="103">
        <v>2.75</v>
      </c>
      <c r="D37" s="103">
        <v>2.5</v>
      </c>
      <c r="E37" s="105">
        <v>50</v>
      </c>
      <c r="G37" s="105">
        <v>11.63</v>
      </c>
      <c r="H37" s="105">
        <v>20</v>
      </c>
      <c r="I37" s="105">
        <v>20</v>
      </c>
      <c r="J37" s="104">
        <v>0.7</v>
      </c>
      <c r="K37" s="106">
        <v>16</v>
      </c>
      <c r="L37" s="106">
        <v>3.5</v>
      </c>
      <c r="M37" s="105">
        <v>3.25</v>
      </c>
      <c r="N37" s="104">
        <v>3.5</v>
      </c>
      <c r="P37" s="107">
        <v>5.829</v>
      </c>
      <c r="R37" s="107">
        <f t="shared" si="0"/>
        <v>0.190334693877551</v>
      </c>
      <c r="S37" s="107">
        <f t="shared" si="1"/>
        <v>0.2643537414965986</v>
      </c>
      <c r="T37" s="107">
        <f t="shared" si="2"/>
        <v>2.4104887218045112</v>
      </c>
      <c r="U37" s="107">
        <f t="shared" si="13"/>
        <v>2.1913533834586465</v>
      </c>
      <c r="V37" s="107">
        <f t="shared" si="3"/>
        <v>43.827067669172926</v>
      </c>
      <c r="W37" s="107">
        <f t="shared" si="4"/>
        <v>0</v>
      </c>
      <c r="X37" s="107">
        <f t="shared" si="5"/>
        <v>0.5533981224489796</v>
      </c>
      <c r="Y37" s="107">
        <f t="shared" si="6"/>
        <v>0.9516734693877551</v>
      </c>
      <c r="Z37" s="107">
        <f t="shared" si="7"/>
        <v>0.8765413533834586</v>
      </c>
      <c r="AA37" s="107">
        <f t="shared" si="8"/>
        <v>1.2994585987261145</v>
      </c>
      <c r="AB37" s="108">
        <f t="shared" si="9"/>
        <v>93.264</v>
      </c>
      <c r="AC37" s="107">
        <f t="shared" si="10"/>
        <v>0.16654285714285713</v>
      </c>
      <c r="AD37" s="107">
        <f t="shared" si="11"/>
        <v>0.1546469387755102</v>
      </c>
      <c r="AE37" s="108">
        <f t="shared" si="12"/>
        <v>20.4015</v>
      </c>
    </row>
    <row r="38" spans="1:31" ht="15.75">
      <c r="A38" s="102">
        <v>1563</v>
      </c>
      <c r="B38" s="103">
        <v>6</v>
      </c>
      <c r="C38" s="103">
        <v>3.5</v>
      </c>
      <c r="D38" s="103">
        <v>2.5</v>
      </c>
      <c r="E38" s="106">
        <v>55</v>
      </c>
      <c r="G38" s="105">
        <v>12</v>
      </c>
      <c r="H38" s="105">
        <v>16</v>
      </c>
      <c r="I38" s="105">
        <v>24</v>
      </c>
      <c r="J38" s="104">
        <v>0.97</v>
      </c>
      <c r="K38" s="106">
        <v>17</v>
      </c>
      <c r="L38" s="106">
        <v>4</v>
      </c>
      <c r="M38" s="105">
        <v>4</v>
      </c>
      <c r="N38" s="104">
        <v>4.42</v>
      </c>
      <c r="P38" s="107">
        <v>3.552</v>
      </c>
      <c r="R38" s="107">
        <f t="shared" si="0"/>
        <v>0.17397551020408164</v>
      </c>
      <c r="S38" s="107">
        <f t="shared" si="1"/>
        <v>0.2416326530612245</v>
      </c>
      <c r="T38" s="107">
        <f t="shared" si="2"/>
        <v>1.8694736842105262</v>
      </c>
      <c r="U38" s="107">
        <f t="shared" si="13"/>
        <v>1.3353383458646617</v>
      </c>
      <c r="V38" s="107">
        <f t="shared" si="3"/>
        <v>29.377443609022556</v>
      </c>
      <c r="W38" s="107">
        <f t="shared" si="4"/>
        <v>0</v>
      </c>
      <c r="X38" s="107">
        <f t="shared" si="5"/>
        <v>0.3479510204081633</v>
      </c>
      <c r="Y38" s="107">
        <f t="shared" si="6"/>
        <v>0.46393469387755104</v>
      </c>
      <c r="Z38" s="107">
        <f t="shared" si="7"/>
        <v>0.6409624060150376</v>
      </c>
      <c r="AA38" s="107">
        <f t="shared" si="8"/>
        <v>1.0972738853503186</v>
      </c>
      <c r="AB38" s="108">
        <f t="shared" si="9"/>
        <v>60.384</v>
      </c>
      <c r="AC38" s="107">
        <f t="shared" si="10"/>
        <v>0.11598367346938776</v>
      </c>
      <c r="AD38" s="107">
        <f t="shared" si="11"/>
        <v>0.11598367346938776</v>
      </c>
      <c r="AE38" s="108">
        <f t="shared" si="12"/>
        <v>15.69984</v>
      </c>
    </row>
    <row r="39" spans="1:31" ht="15.75">
      <c r="A39" s="102">
        <v>1564</v>
      </c>
      <c r="B39" s="103">
        <v>6</v>
      </c>
      <c r="C39" s="103">
        <v>3.13</v>
      </c>
      <c r="D39" s="103">
        <v>2.5</v>
      </c>
      <c r="E39" s="105">
        <v>60</v>
      </c>
      <c r="G39" s="105">
        <v>24</v>
      </c>
      <c r="H39" s="106">
        <v>24</v>
      </c>
      <c r="I39" s="105">
        <v>25</v>
      </c>
      <c r="J39" s="104">
        <v>1.3</v>
      </c>
      <c r="K39" s="105">
        <v>18</v>
      </c>
      <c r="L39" s="106">
        <v>6.88</v>
      </c>
      <c r="M39" s="105">
        <v>8</v>
      </c>
      <c r="N39" s="103">
        <v>5.33</v>
      </c>
      <c r="P39" s="107">
        <v>2.88</v>
      </c>
      <c r="R39" s="107">
        <f t="shared" si="0"/>
        <v>0.14106122448979594</v>
      </c>
      <c r="S39" s="107">
        <f t="shared" si="1"/>
        <v>0.1959183673469388</v>
      </c>
      <c r="T39" s="107">
        <f t="shared" si="2"/>
        <v>1.3555488721804512</v>
      </c>
      <c r="U39" s="107">
        <f t="shared" si="13"/>
        <v>1.0827067669172932</v>
      </c>
      <c r="V39" s="107">
        <f t="shared" si="3"/>
        <v>25.984962406015033</v>
      </c>
      <c r="W39" s="107">
        <f t="shared" si="4"/>
        <v>0</v>
      </c>
      <c r="X39" s="107">
        <f t="shared" si="5"/>
        <v>0.5642448979591838</v>
      </c>
      <c r="Y39" s="107">
        <f t="shared" si="6"/>
        <v>0.5642448979591838</v>
      </c>
      <c r="Z39" s="107">
        <f t="shared" si="7"/>
        <v>0.5413533834586466</v>
      </c>
      <c r="AA39" s="107">
        <f t="shared" si="8"/>
        <v>1.1923566878980891</v>
      </c>
      <c r="AB39" s="108">
        <f t="shared" si="9"/>
        <v>51.839999999999996</v>
      </c>
      <c r="AC39" s="107">
        <f t="shared" si="10"/>
        <v>0.16175020408163265</v>
      </c>
      <c r="AD39" s="107">
        <f t="shared" si="11"/>
        <v>0.18808163265306121</v>
      </c>
      <c r="AE39" s="108">
        <f t="shared" si="12"/>
        <v>15.3504</v>
      </c>
    </row>
    <row r="40" spans="1:31" ht="15.75">
      <c r="A40" s="102">
        <v>1565</v>
      </c>
      <c r="B40" s="103">
        <v>7</v>
      </c>
      <c r="C40" s="103">
        <v>3.13</v>
      </c>
      <c r="D40" s="103">
        <v>2.5</v>
      </c>
      <c r="E40" s="105">
        <v>50</v>
      </c>
      <c r="G40" s="105">
        <v>24</v>
      </c>
      <c r="H40" s="105">
        <v>31</v>
      </c>
      <c r="I40" s="106">
        <v>26</v>
      </c>
      <c r="J40" s="104">
        <v>1.65</v>
      </c>
      <c r="K40" s="106">
        <v>19</v>
      </c>
      <c r="L40" s="105">
        <v>10</v>
      </c>
      <c r="M40" s="105">
        <v>8</v>
      </c>
      <c r="N40" s="103">
        <v>5.33</v>
      </c>
      <c r="P40" s="107">
        <v>1.919</v>
      </c>
      <c r="R40" s="107">
        <f t="shared" si="0"/>
        <v>0.10965714285714286</v>
      </c>
      <c r="S40" s="107">
        <f t="shared" si="1"/>
        <v>0.1523015873015873</v>
      </c>
      <c r="T40" s="107">
        <f t="shared" si="2"/>
        <v>0.9032285714285714</v>
      </c>
      <c r="U40" s="107">
        <f t="shared" si="13"/>
        <v>0.7214285714285714</v>
      </c>
      <c r="V40" s="107">
        <f t="shared" si="3"/>
        <v>14.428571428571429</v>
      </c>
      <c r="W40" s="107">
        <f t="shared" si="4"/>
        <v>0</v>
      </c>
      <c r="X40" s="107">
        <f t="shared" si="5"/>
        <v>0.3759673469387755</v>
      </c>
      <c r="Y40" s="107">
        <f t="shared" si="6"/>
        <v>0.4856244897959184</v>
      </c>
      <c r="Z40" s="107">
        <f t="shared" si="7"/>
        <v>0.3751428571428571</v>
      </c>
      <c r="AA40" s="107">
        <f t="shared" si="8"/>
        <v>1.0083917197452228</v>
      </c>
      <c r="AB40" s="108">
        <f t="shared" si="9"/>
        <v>36.461</v>
      </c>
      <c r="AC40" s="107">
        <f t="shared" si="10"/>
        <v>0.1566530612244898</v>
      </c>
      <c r="AD40" s="107">
        <f t="shared" si="11"/>
        <v>0.12532244897959183</v>
      </c>
      <c r="AE40" s="108">
        <f t="shared" si="12"/>
        <v>10.22827</v>
      </c>
    </row>
    <row r="41" spans="1:31" ht="15.75">
      <c r="A41" s="102">
        <v>1566</v>
      </c>
      <c r="B41" s="109">
        <v>6</v>
      </c>
      <c r="C41" s="103">
        <v>3.75</v>
      </c>
      <c r="D41" s="103">
        <v>2.5</v>
      </c>
      <c r="E41" s="105">
        <v>70</v>
      </c>
      <c r="F41" s="105">
        <v>15.9</v>
      </c>
      <c r="G41" s="105">
        <v>12</v>
      </c>
      <c r="H41" s="106">
        <v>35.5</v>
      </c>
      <c r="I41" s="105">
        <v>27.5</v>
      </c>
      <c r="J41" s="103">
        <v>2</v>
      </c>
      <c r="K41" s="105">
        <v>20</v>
      </c>
      <c r="L41" s="106">
        <v>10</v>
      </c>
      <c r="M41" s="105">
        <v>7</v>
      </c>
      <c r="N41" s="103">
        <v>8</v>
      </c>
      <c r="P41" s="107">
        <v>1.755</v>
      </c>
      <c r="R41" s="107">
        <f t="shared" si="0"/>
        <v>0.08595918367346939</v>
      </c>
      <c r="S41" s="107">
        <f t="shared" si="1"/>
        <v>0.1193877551020408</v>
      </c>
      <c r="T41" s="107">
        <f t="shared" si="2"/>
        <v>0.9896616541353382</v>
      </c>
      <c r="U41" s="107">
        <f t="shared" si="13"/>
        <v>0.6597744360902255</v>
      </c>
      <c r="V41" s="107">
        <f t="shared" si="3"/>
        <v>18.473684210526315</v>
      </c>
      <c r="W41" s="107">
        <f t="shared" si="4"/>
        <v>0.22779183673469386</v>
      </c>
      <c r="X41" s="107">
        <f t="shared" si="5"/>
        <v>0.17191836734693877</v>
      </c>
      <c r="Y41" s="107">
        <f t="shared" si="6"/>
        <v>0.5085918367346939</v>
      </c>
      <c r="Z41" s="107">
        <f t="shared" si="7"/>
        <v>0.362875939849624</v>
      </c>
      <c r="AA41" s="107">
        <f t="shared" si="8"/>
        <v>1.1178343949044585</v>
      </c>
      <c r="AB41" s="108">
        <f t="shared" si="9"/>
        <v>35.099999999999994</v>
      </c>
      <c r="AC41" s="107">
        <f t="shared" si="10"/>
        <v>0.14326530612244895</v>
      </c>
      <c r="AD41" s="107">
        <f t="shared" si="11"/>
        <v>0.10028571428571428</v>
      </c>
      <c r="AE41" s="108">
        <f t="shared" si="12"/>
        <v>14.04</v>
      </c>
    </row>
    <row r="42" spans="1:31" ht="15.75">
      <c r="A42" s="102">
        <v>1567</v>
      </c>
      <c r="B42" s="103">
        <v>5</v>
      </c>
      <c r="C42" s="103">
        <v>4</v>
      </c>
      <c r="D42" s="103">
        <v>3</v>
      </c>
      <c r="E42" s="106">
        <v>70</v>
      </c>
      <c r="F42" s="105">
        <v>14.5</v>
      </c>
      <c r="G42" s="105">
        <v>25</v>
      </c>
      <c r="H42" s="105">
        <v>40</v>
      </c>
      <c r="I42" s="105">
        <v>21.4</v>
      </c>
      <c r="J42" s="103">
        <v>2</v>
      </c>
      <c r="K42" s="105">
        <v>24</v>
      </c>
      <c r="L42" s="105">
        <v>10</v>
      </c>
      <c r="M42" s="105">
        <v>12</v>
      </c>
      <c r="N42" s="103">
        <v>8</v>
      </c>
      <c r="P42" s="107">
        <v>1.028</v>
      </c>
      <c r="R42" s="107">
        <f t="shared" si="0"/>
        <v>0.041959183673469395</v>
      </c>
      <c r="S42" s="107">
        <f t="shared" si="1"/>
        <v>0.05827664399092971</v>
      </c>
      <c r="T42" s="107">
        <f t="shared" si="2"/>
        <v>0.6183458646616541</v>
      </c>
      <c r="U42" s="107">
        <f t="shared" si="13"/>
        <v>0.4637593984962406</v>
      </c>
      <c r="V42" s="107">
        <f t="shared" si="3"/>
        <v>10.821052631578947</v>
      </c>
      <c r="W42" s="107">
        <f t="shared" si="4"/>
        <v>0.12168163265306123</v>
      </c>
      <c r="X42" s="107">
        <f t="shared" si="5"/>
        <v>0.20979591836734693</v>
      </c>
      <c r="Y42" s="107">
        <f t="shared" si="6"/>
        <v>0.33567346938775516</v>
      </c>
      <c r="Z42" s="107">
        <f t="shared" si="7"/>
        <v>0.16540751879699248</v>
      </c>
      <c r="AA42" s="107">
        <f t="shared" si="8"/>
        <v>0.6547770700636942</v>
      </c>
      <c r="AB42" s="108">
        <f t="shared" si="9"/>
        <v>24.672</v>
      </c>
      <c r="AC42" s="107">
        <f t="shared" si="10"/>
        <v>0.08391836734693879</v>
      </c>
      <c r="AD42" s="107">
        <f t="shared" si="11"/>
        <v>0.10070204081632653</v>
      </c>
      <c r="AE42" s="108">
        <f t="shared" si="12"/>
        <v>8.224</v>
      </c>
    </row>
    <row r="43" spans="1:31" ht="15.75">
      <c r="A43" s="102">
        <v>1568</v>
      </c>
      <c r="B43" s="103">
        <v>6</v>
      </c>
      <c r="C43" s="103">
        <v>5</v>
      </c>
      <c r="D43" s="103">
        <v>5</v>
      </c>
      <c r="E43" s="105">
        <v>70</v>
      </c>
      <c r="F43" s="105">
        <v>21.2</v>
      </c>
      <c r="G43" s="105">
        <v>30</v>
      </c>
      <c r="H43" s="106">
        <v>45</v>
      </c>
      <c r="I43" s="105">
        <v>40</v>
      </c>
      <c r="J43" s="103">
        <v>2</v>
      </c>
      <c r="K43" s="105">
        <v>30</v>
      </c>
      <c r="L43" s="106">
        <v>10</v>
      </c>
      <c r="M43" s="105">
        <v>13</v>
      </c>
      <c r="N43" s="104">
        <v>8</v>
      </c>
      <c r="P43" s="107">
        <v>0.987</v>
      </c>
      <c r="R43" s="107">
        <f t="shared" si="0"/>
        <v>0.04834285714285714</v>
      </c>
      <c r="S43" s="107">
        <f t="shared" si="1"/>
        <v>0.06714285714285714</v>
      </c>
      <c r="T43" s="107">
        <f t="shared" si="2"/>
        <v>0.7421052631578946</v>
      </c>
      <c r="U43" s="107">
        <f t="shared" si="13"/>
        <v>0.7421052631578946</v>
      </c>
      <c r="V43" s="107">
        <f t="shared" si="3"/>
        <v>10.389473684210527</v>
      </c>
      <c r="W43" s="107">
        <f t="shared" si="4"/>
        <v>0.17081142857142856</v>
      </c>
      <c r="X43" s="107">
        <f t="shared" si="5"/>
        <v>0.24171428571428571</v>
      </c>
      <c r="Y43" s="107">
        <f t="shared" si="6"/>
        <v>0.36257142857142854</v>
      </c>
      <c r="Z43" s="107">
        <f t="shared" si="7"/>
        <v>0.29684210526315785</v>
      </c>
      <c r="AA43" s="107">
        <f t="shared" si="8"/>
        <v>0.6286624203821656</v>
      </c>
      <c r="AB43" s="108">
        <f t="shared" si="9"/>
        <v>29.61</v>
      </c>
      <c r="AC43" s="107">
        <f t="shared" si="10"/>
        <v>0.08057142857142857</v>
      </c>
      <c r="AD43" s="107">
        <f t="shared" si="11"/>
        <v>0.10474285714285714</v>
      </c>
      <c r="AE43" s="108">
        <f t="shared" si="12"/>
        <v>7.896</v>
      </c>
    </row>
    <row r="44" spans="1:31" ht="15.75">
      <c r="A44" s="102">
        <v>1569</v>
      </c>
      <c r="B44" s="103">
        <v>7</v>
      </c>
      <c r="C44" s="103">
        <v>4.38</v>
      </c>
      <c r="D44" s="103">
        <v>5.4</v>
      </c>
      <c r="E44" s="105">
        <v>70</v>
      </c>
      <c r="F44" s="105">
        <v>16</v>
      </c>
      <c r="G44" s="105">
        <v>30</v>
      </c>
      <c r="H44" s="105">
        <v>50</v>
      </c>
      <c r="I44" s="105">
        <v>36</v>
      </c>
      <c r="J44" s="103">
        <v>2</v>
      </c>
      <c r="K44" s="106">
        <v>33</v>
      </c>
      <c r="L44" s="105">
        <v>10</v>
      </c>
      <c r="M44" s="106">
        <v>16.5</v>
      </c>
      <c r="N44" s="104">
        <v>9</v>
      </c>
      <c r="P44" s="110"/>
      <c r="Q44" s="110"/>
      <c r="R44" s="110"/>
      <c r="S44" s="110"/>
      <c r="T44" s="110"/>
      <c r="U44" s="110"/>
      <c r="V44" s="110"/>
      <c r="W44" s="110"/>
      <c r="X44" s="110"/>
      <c r="Y44" s="110"/>
      <c r="Z44" s="110"/>
      <c r="AA44" s="110"/>
      <c r="AB44" s="110"/>
      <c r="AC44" s="110"/>
      <c r="AD44" s="110"/>
      <c r="AE44" s="110"/>
    </row>
    <row r="45" spans="1:31" ht="15.75">
      <c r="A45" s="102">
        <v>1570</v>
      </c>
      <c r="B45" s="104">
        <v>10</v>
      </c>
      <c r="C45" s="103">
        <v>5</v>
      </c>
      <c r="D45" s="104">
        <v>5.7</v>
      </c>
      <c r="E45" s="105">
        <v>80</v>
      </c>
      <c r="G45" s="105">
        <v>52</v>
      </c>
      <c r="H45" s="105">
        <v>73</v>
      </c>
      <c r="I45" s="105">
        <v>34.5</v>
      </c>
      <c r="J45" s="103">
        <v>2</v>
      </c>
      <c r="K45" s="106">
        <v>35</v>
      </c>
      <c r="L45" s="105">
        <v>12</v>
      </c>
      <c r="M45" s="105">
        <v>20</v>
      </c>
      <c r="N45" s="104">
        <v>10</v>
      </c>
      <c r="P45" s="110"/>
      <c r="Q45" s="110"/>
      <c r="R45" s="110"/>
      <c r="S45" s="110"/>
      <c r="T45" s="110"/>
      <c r="U45" s="110"/>
      <c r="V45" s="110"/>
      <c r="W45" s="110"/>
      <c r="X45" s="110"/>
      <c r="Y45" s="110"/>
      <c r="Z45" s="110"/>
      <c r="AA45" s="110"/>
      <c r="AB45" s="110"/>
      <c r="AC45" s="110"/>
      <c r="AD45" s="110"/>
      <c r="AE45" s="110"/>
    </row>
    <row r="46" spans="1:31" ht="15.75">
      <c r="A46" s="102">
        <v>1571</v>
      </c>
      <c r="B46" s="103">
        <v>13</v>
      </c>
      <c r="C46" s="103">
        <v>7</v>
      </c>
      <c r="D46" s="104">
        <v>6</v>
      </c>
      <c r="E46" s="105">
        <v>100</v>
      </c>
      <c r="F46" s="105">
        <v>21.1</v>
      </c>
      <c r="G46" s="105">
        <v>44</v>
      </c>
      <c r="H46" s="105">
        <v>75</v>
      </c>
      <c r="I46" s="105">
        <v>40</v>
      </c>
      <c r="J46" s="103">
        <v>1.6</v>
      </c>
      <c r="K46" s="106">
        <v>38</v>
      </c>
      <c r="L46" s="105">
        <v>25</v>
      </c>
      <c r="M46" s="106">
        <v>24.7</v>
      </c>
      <c r="N46" s="104">
        <v>11</v>
      </c>
      <c r="P46" s="110"/>
      <c r="Q46" s="110"/>
      <c r="R46" s="110"/>
      <c r="S46" s="110"/>
      <c r="T46" s="110"/>
      <c r="U46" s="110"/>
      <c r="V46" s="110"/>
      <c r="W46" s="110"/>
      <c r="X46" s="110"/>
      <c r="Y46" s="110"/>
      <c r="Z46" s="110"/>
      <c r="AA46" s="110"/>
      <c r="AB46" s="110"/>
      <c r="AC46" s="110"/>
      <c r="AD46" s="110"/>
      <c r="AE46" s="110"/>
    </row>
    <row r="47" spans="1:31" ht="15.75">
      <c r="A47" s="102">
        <v>1572</v>
      </c>
      <c r="B47" s="103">
        <v>30</v>
      </c>
      <c r="C47" s="103">
        <v>10</v>
      </c>
      <c r="D47" s="103">
        <v>6.8</v>
      </c>
      <c r="E47" s="105">
        <v>200</v>
      </c>
      <c r="F47" s="105">
        <v>23.9</v>
      </c>
      <c r="G47" s="105">
        <v>70</v>
      </c>
      <c r="H47" s="105">
        <v>95</v>
      </c>
      <c r="I47" s="105">
        <v>40</v>
      </c>
      <c r="J47" s="103">
        <v>2.3</v>
      </c>
      <c r="K47" s="105">
        <v>40</v>
      </c>
      <c r="L47" s="105">
        <v>32</v>
      </c>
      <c r="M47" s="105">
        <v>29.4</v>
      </c>
      <c r="N47" s="104">
        <v>11</v>
      </c>
      <c r="P47" s="110"/>
      <c r="Q47" s="110"/>
      <c r="R47" s="110"/>
      <c r="S47" s="110"/>
      <c r="T47" s="110"/>
      <c r="U47" s="110"/>
      <c r="V47" s="110"/>
      <c r="W47" s="110"/>
      <c r="X47" s="110"/>
      <c r="Y47" s="110"/>
      <c r="Z47" s="110"/>
      <c r="AA47" s="110"/>
      <c r="AB47" s="110"/>
      <c r="AC47" s="110"/>
      <c r="AD47" s="110"/>
      <c r="AE47" s="110"/>
    </row>
    <row r="48" spans="1:31" ht="15.75">
      <c r="A48" s="102">
        <v>1573</v>
      </c>
      <c r="B48" s="103">
        <v>20</v>
      </c>
      <c r="C48" s="111">
        <v>17</v>
      </c>
      <c r="D48" s="111">
        <v>12</v>
      </c>
      <c r="E48" s="105">
        <v>340</v>
      </c>
      <c r="F48" s="105">
        <v>41.6</v>
      </c>
      <c r="G48" s="105">
        <v>72</v>
      </c>
      <c r="H48" s="105">
        <v>140</v>
      </c>
      <c r="I48" s="105">
        <v>135</v>
      </c>
      <c r="J48" s="103">
        <v>4.8</v>
      </c>
      <c r="K48" s="105">
        <v>43</v>
      </c>
      <c r="L48" s="105">
        <v>26</v>
      </c>
      <c r="M48" s="105">
        <v>35</v>
      </c>
      <c r="N48" s="103">
        <v>12</v>
      </c>
      <c r="P48" s="110"/>
      <c r="Q48" s="110"/>
      <c r="R48" s="110"/>
      <c r="S48" s="110"/>
      <c r="T48" s="110"/>
      <c r="U48" s="110"/>
      <c r="V48" s="110"/>
      <c r="W48" s="110"/>
      <c r="X48" s="110"/>
      <c r="Y48" s="110"/>
      <c r="Z48" s="110"/>
      <c r="AA48" s="110"/>
      <c r="AB48" s="110"/>
      <c r="AC48" s="110"/>
      <c r="AD48" s="110"/>
      <c r="AE48" s="110"/>
    </row>
    <row r="49" spans="1:31" ht="15.75">
      <c r="A49" s="102">
        <v>1574</v>
      </c>
      <c r="B49" s="103">
        <v>26</v>
      </c>
      <c r="C49" s="111">
        <v>17</v>
      </c>
      <c r="D49" s="111">
        <v>16</v>
      </c>
      <c r="E49" s="112">
        <f>340*115/180</f>
        <v>217.22222222222223</v>
      </c>
      <c r="G49" s="105">
        <v>70</v>
      </c>
      <c r="H49" s="113">
        <v>136.11</v>
      </c>
      <c r="I49" s="105">
        <v>194</v>
      </c>
      <c r="J49" s="111">
        <v>6.9</v>
      </c>
      <c r="K49" s="105">
        <v>60</v>
      </c>
      <c r="L49" s="105">
        <v>30</v>
      </c>
      <c r="M49" s="105">
        <v>40.5</v>
      </c>
      <c r="N49" s="103">
        <v>16</v>
      </c>
      <c r="P49" s="110"/>
      <c r="Q49" s="110"/>
      <c r="R49" s="110"/>
      <c r="S49" s="110"/>
      <c r="T49" s="110"/>
      <c r="U49" s="110"/>
      <c r="V49" s="110"/>
      <c r="W49" s="110"/>
      <c r="X49" s="110"/>
      <c r="Y49" s="110"/>
      <c r="Z49" s="110"/>
      <c r="AA49" s="110"/>
      <c r="AB49" s="110"/>
      <c r="AC49" s="110"/>
      <c r="AD49" s="110"/>
      <c r="AE49" s="110"/>
    </row>
    <row r="50" spans="1:31" ht="15.75">
      <c r="A50" s="102">
        <v>1575</v>
      </c>
      <c r="B50" s="103">
        <v>26</v>
      </c>
      <c r="C50" s="111">
        <v>17</v>
      </c>
      <c r="D50" s="103">
        <v>26</v>
      </c>
      <c r="E50" s="112">
        <v>93.09</v>
      </c>
      <c r="G50" s="105">
        <v>30</v>
      </c>
      <c r="H50" s="113">
        <v>60</v>
      </c>
      <c r="I50" s="105">
        <v>180</v>
      </c>
      <c r="J50" s="111">
        <v>6.4</v>
      </c>
      <c r="K50" s="105">
        <v>80</v>
      </c>
      <c r="L50" s="105">
        <v>31.5</v>
      </c>
      <c r="M50" s="105">
        <v>15</v>
      </c>
      <c r="N50" s="103">
        <v>21.33</v>
      </c>
      <c r="P50" s="110"/>
      <c r="Q50" s="110"/>
      <c r="R50" s="110"/>
      <c r="S50" s="110"/>
      <c r="T50" s="110"/>
      <c r="U50" s="110"/>
      <c r="V50" s="110"/>
      <c r="W50" s="110"/>
      <c r="X50" s="110"/>
      <c r="Y50" s="110"/>
      <c r="Z50" s="110"/>
      <c r="AA50" s="110"/>
      <c r="AB50" s="110"/>
      <c r="AC50" s="110"/>
      <c r="AD50" s="110"/>
      <c r="AE50" s="110"/>
    </row>
    <row r="51" spans="1:31" ht="15.75">
      <c r="A51" s="102">
        <v>1576</v>
      </c>
      <c r="B51" s="104">
        <v>4.2</v>
      </c>
      <c r="C51" s="103">
        <v>3</v>
      </c>
      <c r="D51" s="103">
        <v>3.75</v>
      </c>
      <c r="E51" s="105">
        <v>48</v>
      </c>
      <c r="G51" s="105">
        <v>19</v>
      </c>
      <c r="H51" s="105">
        <v>34</v>
      </c>
      <c r="I51" s="105">
        <v>27.8</v>
      </c>
      <c r="J51" s="103">
        <v>0.9</v>
      </c>
      <c r="K51" s="105">
        <v>20</v>
      </c>
      <c r="L51" s="105">
        <v>4.5</v>
      </c>
      <c r="M51" s="106">
        <v>16.4</v>
      </c>
      <c r="N51" s="103">
        <v>4</v>
      </c>
      <c r="P51" s="110"/>
      <c r="Q51" s="110"/>
      <c r="R51" s="110"/>
      <c r="S51" s="110"/>
      <c r="T51" s="110"/>
      <c r="U51" s="110"/>
      <c r="V51" s="110"/>
      <c r="W51" s="110"/>
      <c r="X51" s="110"/>
      <c r="Y51" s="110"/>
      <c r="Z51" s="110"/>
      <c r="AA51" s="110"/>
      <c r="AB51" s="110"/>
      <c r="AC51" s="110"/>
      <c r="AD51" s="110"/>
      <c r="AE51" s="110"/>
    </row>
    <row r="52" spans="1:31" ht="15.75">
      <c r="A52" s="102">
        <v>1577</v>
      </c>
      <c r="B52" s="104">
        <v>4.4</v>
      </c>
      <c r="C52" s="103">
        <v>3.25</v>
      </c>
      <c r="D52" s="103">
        <v>3.75</v>
      </c>
      <c r="E52" s="105">
        <v>50</v>
      </c>
      <c r="F52" s="105">
        <v>4.7</v>
      </c>
      <c r="G52" s="105">
        <v>14</v>
      </c>
      <c r="H52" s="105">
        <v>32</v>
      </c>
      <c r="I52" s="105">
        <v>20</v>
      </c>
      <c r="J52" s="104">
        <v>0.85</v>
      </c>
      <c r="K52" s="105">
        <v>20</v>
      </c>
      <c r="L52" s="105">
        <v>4.6</v>
      </c>
      <c r="M52" s="105">
        <v>17.75</v>
      </c>
      <c r="N52" s="103">
        <v>4</v>
      </c>
      <c r="P52" s="110"/>
      <c r="Q52" s="110"/>
      <c r="R52" s="110"/>
      <c r="S52" s="110"/>
      <c r="T52" s="110"/>
      <c r="U52" s="110"/>
      <c r="V52" s="110"/>
      <c r="W52" s="110"/>
      <c r="X52" s="110"/>
      <c r="Y52" s="110"/>
      <c r="Z52" s="110"/>
      <c r="AA52" s="110"/>
      <c r="AB52" s="110"/>
      <c r="AC52" s="110"/>
      <c r="AD52" s="110"/>
      <c r="AE52" s="110"/>
    </row>
    <row r="53" spans="1:31" ht="15.75">
      <c r="A53" s="102">
        <v>1578</v>
      </c>
      <c r="B53" s="104">
        <v>4.6</v>
      </c>
      <c r="C53" s="103">
        <v>3.25</v>
      </c>
      <c r="D53" s="104">
        <v>3.75</v>
      </c>
      <c r="E53" s="105">
        <v>50</v>
      </c>
      <c r="G53" s="105">
        <v>14</v>
      </c>
      <c r="H53" s="105">
        <v>28</v>
      </c>
      <c r="I53" s="105">
        <v>20</v>
      </c>
      <c r="J53" s="103">
        <v>0.8</v>
      </c>
      <c r="K53" s="106">
        <v>19</v>
      </c>
      <c r="L53" s="105">
        <v>5.5</v>
      </c>
      <c r="M53" s="105">
        <v>6.25</v>
      </c>
      <c r="N53" s="103">
        <v>4</v>
      </c>
      <c r="P53" s="110"/>
      <c r="Q53" s="110"/>
      <c r="R53" s="110"/>
      <c r="S53" s="110"/>
      <c r="T53" s="110"/>
      <c r="U53" s="110"/>
      <c r="V53" s="110"/>
      <c r="W53" s="110"/>
      <c r="X53" s="110"/>
      <c r="Y53" s="110"/>
      <c r="Z53" s="110"/>
      <c r="AA53" s="110"/>
      <c r="AB53" s="110"/>
      <c r="AC53" s="110"/>
      <c r="AD53" s="110"/>
      <c r="AE53" s="110"/>
    </row>
    <row r="54" spans="1:31" ht="15.75">
      <c r="A54" s="102">
        <v>1579</v>
      </c>
      <c r="B54" s="104">
        <v>4.8</v>
      </c>
      <c r="C54" s="104">
        <v>3.22</v>
      </c>
      <c r="D54" s="104">
        <v>3.75</v>
      </c>
      <c r="E54" s="106">
        <v>49</v>
      </c>
      <c r="G54" s="106">
        <v>13</v>
      </c>
      <c r="H54" s="106">
        <v>30</v>
      </c>
      <c r="I54" s="105">
        <v>24.4</v>
      </c>
      <c r="J54" s="103">
        <v>1</v>
      </c>
      <c r="K54" s="105">
        <v>18</v>
      </c>
      <c r="L54" s="105">
        <v>5</v>
      </c>
      <c r="M54" s="106">
        <v>4.8</v>
      </c>
      <c r="N54" s="103">
        <v>4</v>
      </c>
      <c r="P54" s="107">
        <v>7.542857142857143</v>
      </c>
      <c r="Q54" s="110"/>
      <c r="R54" s="107">
        <f>$P54*B54/122.5</f>
        <v>0.29555685131195336</v>
      </c>
      <c r="S54" s="107">
        <f>$P54*B54/(122.5*0.72)</f>
        <v>0.41049562682215746</v>
      </c>
      <c r="T54" s="107">
        <f>$P54*C54/6.65</f>
        <v>3.652330827067669</v>
      </c>
      <c r="U54" s="107">
        <f>$P54*D54/6.65</f>
        <v>4.253490870032223</v>
      </c>
      <c r="V54" s="107">
        <f>$P54*E54/6.65</f>
        <v>55.57894736842105</v>
      </c>
      <c r="W54" s="107"/>
      <c r="X54" s="107">
        <f>$P54*G54/122.5</f>
        <v>0.8004664723032069</v>
      </c>
      <c r="Y54" s="107">
        <f>$P54*H54/122.5</f>
        <v>1.8472303206997085</v>
      </c>
      <c r="Z54" s="107">
        <f>$P54*I54/133</f>
        <v>1.3838023630504832</v>
      </c>
      <c r="AA54" s="107">
        <f>$P54*J54/3.14</f>
        <v>2.402183803457689</v>
      </c>
      <c r="AB54" s="108">
        <f>$P54*K54</f>
        <v>135.77142857142857</v>
      </c>
      <c r="AC54" s="107">
        <f>$P54*L54/122.5</f>
        <v>0.30787172011661806</v>
      </c>
      <c r="AD54" s="107">
        <f>$P54*M54/122.5</f>
        <v>0.29555685131195336</v>
      </c>
      <c r="AE54" s="108">
        <f>$P54*N54</f>
        <v>30.17142857142857</v>
      </c>
    </row>
    <row r="55" spans="1:31" ht="15.75">
      <c r="A55" s="102">
        <v>1580</v>
      </c>
      <c r="B55" s="103">
        <v>5</v>
      </c>
      <c r="C55" s="103">
        <v>3.19</v>
      </c>
      <c r="D55" s="103">
        <v>3.75</v>
      </c>
      <c r="E55" s="105">
        <v>48</v>
      </c>
      <c r="G55" s="105">
        <v>11</v>
      </c>
      <c r="H55" s="105">
        <v>32</v>
      </c>
      <c r="I55" s="105">
        <v>20</v>
      </c>
      <c r="J55" s="103">
        <v>1</v>
      </c>
      <c r="K55" s="105">
        <v>18</v>
      </c>
      <c r="L55" s="105">
        <v>5</v>
      </c>
      <c r="M55" s="105">
        <v>3.25</v>
      </c>
      <c r="N55" s="103">
        <v>4</v>
      </c>
      <c r="P55" s="110"/>
      <c r="Q55" s="110"/>
      <c r="R55" s="110"/>
      <c r="S55" s="110"/>
      <c r="T55" s="110"/>
      <c r="U55" s="110"/>
      <c r="V55" s="110"/>
      <c r="W55" s="110"/>
      <c r="X55" s="110"/>
      <c r="Y55" s="110"/>
      <c r="Z55" s="110"/>
      <c r="AA55" s="110"/>
      <c r="AB55" s="110"/>
      <c r="AC55" s="110"/>
      <c r="AD55" s="110"/>
      <c r="AE55" s="110"/>
    </row>
    <row r="56" spans="1:31" ht="15.75">
      <c r="A56" s="102">
        <v>1581</v>
      </c>
      <c r="B56" s="103">
        <v>7</v>
      </c>
      <c r="C56" s="103">
        <v>3</v>
      </c>
      <c r="D56" s="103">
        <v>3.75</v>
      </c>
      <c r="E56" s="105">
        <v>40</v>
      </c>
      <c r="G56" s="105">
        <v>12</v>
      </c>
      <c r="H56" s="105">
        <v>32</v>
      </c>
      <c r="I56" s="105">
        <v>20</v>
      </c>
      <c r="J56" s="103">
        <v>1.25</v>
      </c>
      <c r="K56" s="105">
        <v>20</v>
      </c>
      <c r="L56" s="105">
        <v>7</v>
      </c>
      <c r="M56" s="105">
        <v>4.5</v>
      </c>
      <c r="N56" s="103">
        <v>4</v>
      </c>
      <c r="P56" s="110"/>
      <c r="Q56" s="110"/>
      <c r="R56" s="110"/>
      <c r="S56" s="110"/>
      <c r="T56" s="110"/>
      <c r="U56" s="110"/>
      <c r="V56" s="110"/>
      <c r="W56" s="110"/>
      <c r="X56" s="110"/>
      <c r="Y56" s="110"/>
      <c r="Z56" s="110"/>
      <c r="AA56" s="110"/>
      <c r="AB56" s="110"/>
      <c r="AC56" s="110"/>
      <c r="AD56" s="110"/>
      <c r="AE56" s="110"/>
    </row>
    <row r="57" spans="1:31" ht="15.75">
      <c r="A57" s="102">
        <v>1582</v>
      </c>
      <c r="B57" s="103">
        <v>4</v>
      </c>
      <c r="C57" s="103">
        <v>2.5</v>
      </c>
      <c r="D57" s="104">
        <v>3.38</v>
      </c>
      <c r="E57" s="105">
        <v>37.5</v>
      </c>
      <c r="G57" s="105">
        <v>12</v>
      </c>
      <c r="H57" s="105">
        <v>32</v>
      </c>
      <c r="I57" s="105">
        <v>20</v>
      </c>
      <c r="J57" s="104">
        <v>1.13</v>
      </c>
      <c r="K57" s="105">
        <v>20</v>
      </c>
      <c r="L57" s="105">
        <v>6</v>
      </c>
      <c r="M57" s="105">
        <v>4.5</v>
      </c>
      <c r="N57" s="103">
        <v>4</v>
      </c>
      <c r="P57" s="110"/>
      <c r="Q57" s="110"/>
      <c r="R57" s="110"/>
      <c r="S57" s="110"/>
      <c r="T57" s="110"/>
      <c r="U57" s="110"/>
      <c r="V57" s="110"/>
      <c r="W57" s="110"/>
      <c r="X57" s="110"/>
      <c r="Y57" s="110"/>
      <c r="Z57" s="110"/>
      <c r="AA57" s="110"/>
      <c r="AB57" s="110"/>
      <c r="AC57" s="110"/>
      <c r="AD57" s="110"/>
      <c r="AE57" s="110"/>
    </row>
    <row r="58" spans="1:31" ht="15">
      <c r="A58" s="102">
        <v>1583</v>
      </c>
      <c r="B58" s="103">
        <v>4</v>
      </c>
      <c r="C58" s="103">
        <v>2.75</v>
      </c>
      <c r="D58" s="103">
        <v>3</v>
      </c>
      <c r="E58" s="105">
        <v>40</v>
      </c>
      <c r="G58" s="105">
        <v>14.67</v>
      </c>
      <c r="H58" s="105">
        <v>32</v>
      </c>
      <c r="I58" s="105">
        <v>22</v>
      </c>
      <c r="J58" s="103">
        <v>1</v>
      </c>
      <c r="K58" s="105">
        <v>20</v>
      </c>
      <c r="L58" s="105">
        <v>6</v>
      </c>
      <c r="M58" s="105">
        <v>4</v>
      </c>
      <c r="N58" s="103">
        <v>4</v>
      </c>
      <c r="P58" s="110"/>
      <c r="Q58" s="110"/>
      <c r="R58" s="110"/>
      <c r="S58" s="110"/>
      <c r="T58" s="110"/>
      <c r="U58" s="110"/>
      <c r="V58" s="110"/>
      <c r="W58" s="110"/>
      <c r="X58" s="110"/>
      <c r="Y58" s="110"/>
      <c r="Z58" s="110"/>
      <c r="AA58" s="110"/>
      <c r="AB58" s="110"/>
      <c r="AC58" s="110"/>
      <c r="AD58" s="110"/>
      <c r="AE58" s="110"/>
    </row>
    <row r="59" spans="1:31" ht="15">
      <c r="A59" s="102">
        <v>1584</v>
      </c>
      <c r="B59" s="103">
        <v>4</v>
      </c>
      <c r="C59" s="103">
        <v>3</v>
      </c>
      <c r="D59" s="104">
        <v>3.5</v>
      </c>
      <c r="E59" s="105">
        <v>37.5</v>
      </c>
      <c r="G59" s="105">
        <v>12</v>
      </c>
      <c r="H59" s="106">
        <v>36</v>
      </c>
      <c r="I59" s="105">
        <v>20.5</v>
      </c>
      <c r="J59" s="104">
        <v>1</v>
      </c>
      <c r="K59" s="105">
        <v>24</v>
      </c>
      <c r="L59" s="105">
        <v>6</v>
      </c>
      <c r="M59" s="105">
        <v>4</v>
      </c>
      <c r="N59" s="103">
        <v>4</v>
      </c>
      <c r="P59" s="110"/>
      <c r="Q59" s="110"/>
      <c r="R59" s="110"/>
      <c r="S59" s="110"/>
      <c r="T59" s="110"/>
      <c r="U59" s="110"/>
      <c r="V59" s="110"/>
      <c r="W59" s="110"/>
      <c r="X59" s="110"/>
      <c r="Y59" s="110"/>
      <c r="Z59" s="110"/>
      <c r="AA59" s="110"/>
      <c r="AB59" s="110"/>
      <c r="AC59" s="110"/>
      <c r="AD59" s="110"/>
      <c r="AE59" s="110"/>
    </row>
    <row r="60" spans="1:31" ht="15">
      <c r="A60" s="102">
        <v>1585</v>
      </c>
      <c r="B60" s="104">
        <v>4.5</v>
      </c>
      <c r="C60" s="103">
        <v>2.5</v>
      </c>
      <c r="D60" s="103">
        <v>4</v>
      </c>
      <c r="E60" s="105">
        <v>40</v>
      </c>
      <c r="G60" s="105">
        <v>13</v>
      </c>
      <c r="H60" s="105">
        <v>40</v>
      </c>
      <c r="I60" s="105">
        <v>24</v>
      </c>
      <c r="J60" s="103">
        <v>1</v>
      </c>
      <c r="K60" s="105">
        <v>20</v>
      </c>
      <c r="L60" s="105">
        <v>6</v>
      </c>
      <c r="M60" s="105">
        <v>5.5</v>
      </c>
      <c r="N60" s="103">
        <v>4</v>
      </c>
      <c r="P60" s="110"/>
      <c r="Q60" s="110"/>
      <c r="R60" s="110"/>
      <c r="S60" s="110"/>
      <c r="T60" s="110"/>
      <c r="U60" s="110"/>
      <c r="V60" s="110"/>
      <c r="W60" s="110"/>
      <c r="X60" s="110"/>
      <c r="Y60" s="110"/>
      <c r="Z60" s="110"/>
      <c r="AA60" s="110"/>
      <c r="AB60" s="110"/>
      <c r="AC60" s="110"/>
      <c r="AD60" s="110"/>
      <c r="AE60" s="110"/>
    </row>
    <row r="61" spans="1:31" ht="15">
      <c r="A61" s="102">
        <v>1586</v>
      </c>
      <c r="B61" s="103">
        <v>5</v>
      </c>
      <c r="C61" s="103">
        <v>2.5</v>
      </c>
      <c r="D61" s="104">
        <v>4</v>
      </c>
      <c r="E61" s="105">
        <v>40</v>
      </c>
      <c r="G61" s="105">
        <v>16</v>
      </c>
      <c r="H61" s="105">
        <v>40</v>
      </c>
      <c r="I61" s="105">
        <v>24</v>
      </c>
      <c r="J61" s="103">
        <v>1</v>
      </c>
      <c r="K61" s="105">
        <v>20</v>
      </c>
      <c r="L61" s="105">
        <v>6</v>
      </c>
      <c r="M61" s="105">
        <v>6</v>
      </c>
      <c r="N61" s="103">
        <v>4</v>
      </c>
      <c r="P61" s="110"/>
      <c r="Q61" s="110"/>
      <c r="R61" s="110"/>
      <c r="S61" s="110"/>
      <c r="T61" s="110"/>
      <c r="U61" s="110"/>
      <c r="V61" s="110"/>
      <c r="W61" s="110"/>
      <c r="X61" s="110"/>
      <c r="Y61" s="110"/>
      <c r="Z61" s="110"/>
      <c r="AA61" s="110"/>
      <c r="AB61" s="110"/>
      <c r="AC61" s="110"/>
      <c r="AD61" s="110"/>
      <c r="AE61" s="110"/>
    </row>
    <row r="62" spans="1:31" ht="15">
      <c r="A62" s="102">
        <v>1587</v>
      </c>
      <c r="B62" s="104">
        <v>5.5</v>
      </c>
      <c r="C62" s="103">
        <v>3</v>
      </c>
      <c r="D62" s="104">
        <v>4</v>
      </c>
      <c r="E62" s="106">
        <v>43</v>
      </c>
      <c r="G62" s="106">
        <v>17</v>
      </c>
      <c r="H62" s="105">
        <v>32</v>
      </c>
      <c r="I62" s="105">
        <v>24</v>
      </c>
      <c r="J62" s="104">
        <v>1</v>
      </c>
      <c r="K62" s="105">
        <v>20</v>
      </c>
      <c r="L62" s="105">
        <v>6</v>
      </c>
      <c r="M62" s="105">
        <v>11</v>
      </c>
      <c r="N62" s="103">
        <v>4</v>
      </c>
      <c r="P62" s="110"/>
      <c r="Q62" s="110"/>
      <c r="R62" s="110"/>
      <c r="S62" s="110"/>
      <c r="T62" s="110"/>
      <c r="U62" s="110"/>
      <c r="V62" s="110"/>
      <c r="W62" s="110"/>
      <c r="X62" s="110"/>
      <c r="Y62" s="110"/>
      <c r="Z62" s="110"/>
      <c r="AA62" s="110"/>
      <c r="AB62" s="110"/>
      <c r="AC62" s="110"/>
      <c r="AD62" s="110"/>
      <c r="AE62" s="110"/>
    </row>
    <row r="63" spans="1:31" ht="15">
      <c r="A63" s="102">
        <v>1588</v>
      </c>
      <c r="B63" s="103">
        <v>6</v>
      </c>
      <c r="C63" s="103">
        <v>3</v>
      </c>
      <c r="D63" s="103">
        <v>4</v>
      </c>
      <c r="E63" s="106">
        <v>47</v>
      </c>
      <c r="G63" s="105">
        <v>18</v>
      </c>
      <c r="H63" s="105">
        <v>34</v>
      </c>
      <c r="I63" s="105">
        <v>20</v>
      </c>
      <c r="J63" s="103">
        <v>1</v>
      </c>
      <c r="K63" s="105">
        <v>20</v>
      </c>
      <c r="L63" s="105">
        <v>8</v>
      </c>
      <c r="M63" s="105">
        <v>9.25</v>
      </c>
      <c r="N63" s="103">
        <v>4</v>
      </c>
      <c r="P63" s="110"/>
      <c r="Q63" s="110"/>
      <c r="R63" s="110"/>
      <c r="S63" s="110"/>
      <c r="T63" s="110"/>
      <c r="U63" s="110"/>
      <c r="V63" s="110"/>
      <c r="W63" s="110"/>
      <c r="X63" s="110"/>
      <c r="Y63" s="110"/>
      <c r="Z63" s="110"/>
      <c r="AA63" s="110"/>
      <c r="AB63" s="110"/>
      <c r="AC63" s="110"/>
      <c r="AD63" s="110"/>
      <c r="AE63" s="110"/>
    </row>
    <row r="64" spans="1:31" ht="15">
      <c r="A64" s="102">
        <v>1589</v>
      </c>
      <c r="B64" s="103">
        <v>7</v>
      </c>
      <c r="C64" s="103">
        <v>3</v>
      </c>
      <c r="D64" s="103">
        <v>3.5</v>
      </c>
      <c r="E64" s="105">
        <v>50</v>
      </c>
      <c r="F64" s="105">
        <v>11</v>
      </c>
      <c r="G64" s="105">
        <v>15.5</v>
      </c>
      <c r="H64" s="105">
        <v>32</v>
      </c>
      <c r="I64" s="105">
        <v>20</v>
      </c>
      <c r="J64" s="104">
        <v>1.05</v>
      </c>
      <c r="K64" s="105">
        <v>20</v>
      </c>
      <c r="L64" s="105">
        <v>8.5</v>
      </c>
      <c r="M64" s="105">
        <v>6.68</v>
      </c>
      <c r="N64" s="103">
        <v>4</v>
      </c>
      <c r="P64" s="107">
        <v>7.542857142857143</v>
      </c>
      <c r="Q64" s="110"/>
      <c r="R64" s="107">
        <f>$P64*B64/122.5</f>
        <v>0.43102040816326526</v>
      </c>
      <c r="S64" s="107">
        <f>$P64*B64/(122.5*0.72)</f>
        <v>0.5986394557823129</v>
      </c>
      <c r="T64" s="107">
        <f>$P64*C64/6.65</f>
        <v>3.402792696025778</v>
      </c>
      <c r="U64" s="107">
        <f>$P64*D64/6.65</f>
        <v>3.969924812030075</v>
      </c>
      <c r="V64" s="107">
        <f>$P64*E64/6.65</f>
        <v>56.71321160042964</v>
      </c>
      <c r="W64" s="107">
        <f>$P64*F64/122.5</f>
        <v>0.6773177842565598</v>
      </c>
      <c r="X64" s="107">
        <f>$P64*G64/122.5</f>
        <v>0.9544023323615161</v>
      </c>
      <c r="Y64" s="107">
        <f>$P64*H64/122.5</f>
        <v>1.9703790087463557</v>
      </c>
      <c r="Z64" s="107">
        <f>$P64*I64/133</f>
        <v>1.134264232008593</v>
      </c>
      <c r="AA64" s="107">
        <f>$P64*J64/3.14</f>
        <v>2.522292993630573</v>
      </c>
      <c r="AB64" s="108">
        <f>$P64*K64</f>
        <v>150.85714285714286</v>
      </c>
      <c r="AC64" s="107">
        <f>$P64*L64/122.5</f>
        <v>0.5233819241982507</v>
      </c>
      <c r="AD64" s="107">
        <f>$P64*M64/122.5</f>
        <v>0.4113166180758017</v>
      </c>
      <c r="AE64" s="108">
        <f>$P64*N64</f>
        <v>30.17142857142857</v>
      </c>
    </row>
    <row r="65" spans="1:31" ht="15">
      <c r="A65" s="102">
        <v>1590</v>
      </c>
      <c r="B65" s="104">
        <v>6.5</v>
      </c>
      <c r="C65" s="103">
        <v>3</v>
      </c>
      <c r="D65" s="103">
        <v>4</v>
      </c>
      <c r="E65" s="105">
        <v>50</v>
      </c>
      <c r="G65" s="105">
        <v>22</v>
      </c>
      <c r="H65" s="105">
        <v>34</v>
      </c>
      <c r="I65" s="105">
        <v>20</v>
      </c>
      <c r="J65" s="103">
        <v>1.1</v>
      </c>
      <c r="K65" s="105">
        <v>20</v>
      </c>
      <c r="L65" s="105">
        <v>9</v>
      </c>
      <c r="M65" s="105">
        <v>8.5</v>
      </c>
      <c r="N65" s="103">
        <v>4</v>
      </c>
      <c r="P65" s="110"/>
      <c r="Q65" s="110"/>
      <c r="R65" s="110"/>
      <c r="S65" s="110"/>
      <c r="T65" s="110"/>
      <c r="U65" s="110"/>
      <c r="V65" s="110"/>
      <c r="W65" s="110"/>
      <c r="X65" s="110"/>
      <c r="Y65" s="110"/>
      <c r="Z65" s="110"/>
      <c r="AA65" s="110"/>
      <c r="AB65" s="110"/>
      <c r="AC65" s="110"/>
      <c r="AD65" s="110"/>
      <c r="AE65" s="110"/>
    </row>
    <row r="66" spans="1:31" ht="15">
      <c r="A66" s="102">
        <v>1591</v>
      </c>
      <c r="B66" s="103">
        <v>6</v>
      </c>
      <c r="C66" s="103">
        <v>3</v>
      </c>
      <c r="D66" s="103">
        <v>3.5</v>
      </c>
      <c r="E66" s="105">
        <v>50</v>
      </c>
      <c r="G66" s="105">
        <v>40</v>
      </c>
      <c r="H66" s="105">
        <v>36</v>
      </c>
      <c r="I66" s="105">
        <v>24</v>
      </c>
      <c r="J66" s="103">
        <v>1.3</v>
      </c>
      <c r="K66" s="106">
        <v>20</v>
      </c>
      <c r="L66" s="105">
        <v>8</v>
      </c>
      <c r="M66" s="105">
        <v>8</v>
      </c>
      <c r="N66" s="103">
        <v>4</v>
      </c>
      <c r="P66" s="110"/>
      <c r="Q66" s="110"/>
      <c r="R66" s="110"/>
      <c r="S66" s="110"/>
      <c r="T66" s="110"/>
      <c r="U66" s="110"/>
      <c r="V66" s="110"/>
      <c r="W66" s="110"/>
      <c r="X66" s="110"/>
      <c r="Y66" s="110"/>
      <c r="Z66" s="110"/>
      <c r="AA66" s="110"/>
      <c r="AB66" s="110"/>
      <c r="AC66" s="110"/>
      <c r="AD66" s="110"/>
      <c r="AE66" s="110"/>
    </row>
    <row r="67" spans="1:31" ht="15">
      <c r="A67" s="102">
        <v>1592</v>
      </c>
      <c r="B67" s="103">
        <v>5</v>
      </c>
      <c r="C67" s="103">
        <v>3</v>
      </c>
      <c r="D67" s="103">
        <v>4</v>
      </c>
      <c r="E67" s="105">
        <v>50</v>
      </c>
      <c r="G67" s="105">
        <v>18.25</v>
      </c>
      <c r="H67" s="105">
        <v>32</v>
      </c>
      <c r="I67" s="105">
        <v>20</v>
      </c>
      <c r="J67" s="103">
        <f>4/4</f>
        <v>1</v>
      </c>
      <c r="K67" s="114">
        <v>30</v>
      </c>
      <c r="L67" s="105">
        <v>11</v>
      </c>
      <c r="M67" s="105">
        <v>8.19</v>
      </c>
      <c r="N67" s="103">
        <f>8/4</f>
        <v>2</v>
      </c>
      <c r="P67" s="110"/>
      <c r="Q67" s="110"/>
      <c r="R67" s="110"/>
      <c r="S67" s="110"/>
      <c r="T67" s="110"/>
      <c r="U67" s="110"/>
      <c r="V67" s="110"/>
      <c r="W67" s="110"/>
      <c r="X67" s="110"/>
      <c r="Y67" s="110"/>
      <c r="Z67" s="110"/>
      <c r="AA67" s="110"/>
      <c r="AB67" s="110"/>
      <c r="AC67" s="110"/>
      <c r="AD67" s="110"/>
      <c r="AE67" s="110"/>
    </row>
    <row r="68" spans="1:31" ht="15">
      <c r="A68" s="102">
        <v>1593</v>
      </c>
      <c r="B68" s="103">
        <v>4</v>
      </c>
      <c r="C68" s="103">
        <v>3</v>
      </c>
      <c r="D68" s="103">
        <v>2.5</v>
      </c>
      <c r="E68" s="105">
        <v>40</v>
      </c>
      <c r="G68" s="105">
        <v>15</v>
      </c>
      <c r="H68" s="105">
        <v>32</v>
      </c>
      <c r="I68" s="105">
        <v>18</v>
      </c>
      <c r="J68" s="115">
        <f>4/4</f>
        <v>1</v>
      </c>
      <c r="K68" s="105">
        <v>40</v>
      </c>
      <c r="L68" s="105">
        <v>14</v>
      </c>
      <c r="M68" s="105">
        <v>8</v>
      </c>
      <c r="N68" s="103">
        <f>11/4</f>
        <v>2.75</v>
      </c>
      <c r="P68" s="110"/>
      <c r="Q68" s="110"/>
      <c r="R68" s="110"/>
      <c r="S68" s="110"/>
      <c r="T68" s="110"/>
      <c r="U68" s="110"/>
      <c r="V68" s="110"/>
      <c r="W68" s="110"/>
      <c r="X68" s="110"/>
      <c r="Y68" s="110"/>
      <c r="Z68" s="110"/>
      <c r="AA68" s="110"/>
      <c r="AB68" s="110"/>
      <c r="AC68" s="110"/>
      <c r="AD68" s="110"/>
      <c r="AE68" s="110"/>
    </row>
    <row r="69" spans="1:31" ht="15">
      <c r="A69" s="102">
        <v>1594</v>
      </c>
      <c r="B69" s="103">
        <v>8</v>
      </c>
      <c r="C69" s="103">
        <v>3</v>
      </c>
      <c r="D69" s="103">
        <v>3</v>
      </c>
      <c r="E69" s="105">
        <v>50</v>
      </c>
      <c r="G69" s="105">
        <v>18</v>
      </c>
      <c r="H69" s="105">
        <v>32</v>
      </c>
      <c r="I69" s="105">
        <v>20</v>
      </c>
      <c r="J69" s="104">
        <v>1.1</v>
      </c>
      <c r="K69" s="105">
        <v>24</v>
      </c>
      <c r="L69" s="105">
        <v>7</v>
      </c>
      <c r="M69" s="105">
        <v>5.5</v>
      </c>
      <c r="N69" s="103">
        <f>16/4</f>
        <v>4</v>
      </c>
      <c r="P69" s="110"/>
      <c r="Q69" s="110"/>
      <c r="R69" s="110"/>
      <c r="S69" s="110"/>
      <c r="T69" s="110"/>
      <c r="U69" s="110"/>
      <c r="V69" s="110"/>
      <c r="W69" s="110"/>
      <c r="X69" s="110"/>
      <c r="Y69" s="110"/>
      <c r="Z69" s="110"/>
      <c r="AA69" s="110"/>
      <c r="AB69" s="110"/>
      <c r="AC69" s="110"/>
      <c r="AD69" s="110"/>
      <c r="AE69" s="110"/>
    </row>
    <row r="70" spans="1:31" ht="15">
      <c r="A70" s="102">
        <v>1595</v>
      </c>
      <c r="B70" s="103">
        <v>6</v>
      </c>
      <c r="C70" s="103">
        <v>3</v>
      </c>
      <c r="D70" s="103">
        <v>3.5</v>
      </c>
      <c r="E70" s="105">
        <v>50</v>
      </c>
      <c r="F70" s="105">
        <v>12</v>
      </c>
      <c r="G70" s="105">
        <v>24</v>
      </c>
      <c r="H70" s="105">
        <v>42</v>
      </c>
      <c r="I70" s="105">
        <v>20</v>
      </c>
      <c r="J70" s="103">
        <v>1.1</v>
      </c>
      <c r="K70" s="106">
        <v>22</v>
      </c>
      <c r="L70" s="105">
        <v>9</v>
      </c>
      <c r="M70" s="105">
        <v>6</v>
      </c>
      <c r="N70" s="103">
        <v>5</v>
      </c>
      <c r="P70" s="110"/>
      <c r="Q70" s="110"/>
      <c r="R70" s="110"/>
      <c r="S70" s="110"/>
      <c r="T70" s="110"/>
      <c r="U70" s="110"/>
      <c r="V70" s="110"/>
      <c r="W70" s="110"/>
      <c r="X70" s="110"/>
      <c r="Y70" s="110"/>
      <c r="Z70" s="110"/>
      <c r="AA70" s="110"/>
      <c r="AB70" s="110"/>
      <c r="AC70" s="110"/>
      <c r="AD70" s="110"/>
      <c r="AE70" s="110"/>
    </row>
    <row r="71" spans="1:31" ht="15">
      <c r="A71" s="102">
        <v>1596</v>
      </c>
      <c r="B71" s="103">
        <v>6</v>
      </c>
      <c r="C71" s="103">
        <v>3.5</v>
      </c>
      <c r="D71" s="104">
        <v>4.1</v>
      </c>
      <c r="E71" s="105">
        <v>45</v>
      </c>
      <c r="F71" s="105">
        <v>10</v>
      </c>
      <c r="G71" s="105">
        <v>28</v>
      </c>
      <c r="H71" s="105">
        <v>40</v>
      </c>
      <c r="I71" s="105">
        <v>24</v>
      </c>
      <c r="J71" s="103">
        <v>1</v>
      </c>
      <c r="K71" s="105">
        <v>20</v>
      </c>
      <c r="L71" s="105">
        <v>9.7</v>
      </c>
      <c r="M71" s="105">
        <v>7.5</v>
      </c>
      <c r="N71" s="103">
        <v>5</v>
      </c>
      <c r="P71" s="110"/>
      <c r="Q71" s="110"/>
      <c r="R71" s="110"/>
      <c r="S71" s="110"/>
      <c r="T71" s="110"/>
      <c r="U71" s="110"/>
      <c r="V71" s="110"/>
      <c r="W71" s="110"/>
      <c r="X71" s="110"/>
      <c r="Y71" s="110"/>
      <c r="Z71" s="110"/>
      <c r="AA71" s="110"/>
      <c r="AB71" s="110"/>
      <c r="AC71" s="110"/>
      <c r="AD71" s="110"/>
      <c r="AE71" s="110"/>
    </row>
    <row r="72" spans="1:31" ht="15">
      <c r="A72" s="102">
        <v>1597</v>
      </c>
      <c r="B72" s="103">
        <v>12</v>
      </c>
      <c r="C72" s="103">
        <v>3.75</v>
      </c>
      <c r="D72" s="103">
        <v>5</v>
      </c>
      <c r="E72" s="105">
        <v>45</v>
      </c>
      <c r="G72" s="105">
        <v>28</v>
      </c>
      <c r="H72" s="105">
        <v>36</v>
      </c>
      <c r="I72" s="105">
        <v>20</v>
      </c>
      <c r="J72" s="104">
        <v>1.2</v>
      </c>
      <c r="K72" s="105">
        <v>20</v>
      </c>
      <c r="L72" s="105">
        <v>10</v>
      </c>
      <c r="M72" s="105">
        <v>16</v>
      </c>
      <c r="N72" s="103">
        <v>5</v>
      </c>
      <c r="P72" s="110"/>
      <c r="Q72" s="110"/>
      <c r="R72" s="110"/>
      <c r="S72" s="110"/>
      <c r="T72" s="110"/>
      <c r="U72" s="110"/>
      <c r="V72" s="110"/>
      <c r="W72" s="110"/>
      <c r="X72" s="110"/>
      <c r="Y72" s="110"/>
      <c r="Z72" s="110"/>
      <c r="AA72" s="110"/>
      <c r="AB72" s="110"/>
      <c r="AC72" s="110"/>
      <c r="AD72" s="110"/>
      <c r="AE72" s="110"/>
    </row>
    <row r="73" spans="1:31" ht="15">
      <c r="A73" s="102">
        <v>1598</v>
      </c>
      <c r="B73" s="103">
        <v>16</v>
      </c>
      <c r="C73" s="103">
        <v>3</v>
      </c>
      <c r="D73" s="103">
        <v>4</v>
      </c>
      <c r="E73" s="106">
        <v>42.5</v>
      </c>
      <c r="F73" s="105">
        <v>16</v>
      </c>
      <c r="G73" s="105">
        <v>26</v>
      </c>
      <c r="H73" s="105">
        <v>40</v>
      </c>
      <c r="I73" s="105">
        <v>20</v>
      </c>
      <c r="J73" s="103">
        <v>1.4</v>
      </c>
      <c r="K73" s="105">
        <v>20</v>
      </c>
      <c r="L73" s="105">
        <v>9</v>
      </c>
      <c r="M73" s="105">
        <v>20</v>
      </c>
      <c r="N73" s="103">
        <v>5</v>
      </c>
      <c r="P73" s="110"/>
      <c r="Q73" s="110"/>
      <c r="R73" s="110"/>
      <c r="S73" s="110"/>
      <c r="T73" s="110"/>
      <c r="U73" s="110"/>
      <c r="V73" s="110"/>
      <c r="W73" s="110"/>
      <c r="X73" s="110"/>
      <c r="Y73" s="110"/>
      <c r="Z73" s="110"/>
      <c r="AA73" s="110"/>
      <c r="AB73" s="110"/>
      <c r="AC73" s="110"/>
      <c r="AD73" s="110"/>
      <c r="AE73" s="110"/>
    </row>
    <row r="74" spans="1:31" ht="15">
      <c r="A74" s="102">
        <v>1599</v>
      </c>
      <c r="B74" s="103">
        <v>12</v>
      </c>
      <c r="C74" s="103">
        <v>2.5</v>
      </c>
      <c r="D74" s="103">
        <v>4</v>
      </c>
      <c r="E74" s="105">
        <v>40</v>
      </c>
      <c r="F74" s="105">
        <v>12.1</v>
      </c>
      <c r="G74" s="105">
        <v>26</v>
      </c>
      <c r="H74" s="105">
        <v>40</v>
      </c>
      <c r="I74" s="105">
        <v>24</v>
      </c>
      <c r="J74" s="103">
        <v>1.2</v>
      </c>
      <c r="K74" s="105">
        <v>20</v>
      </c>
      <c r="L74" s="105">
        <v>10</v>
      </c>
      <c r="M74" s="105">
        <v>10.93</v>
      </c>
      <c r="N74" s="103">
        <v>5</v>
      </c>
      <c r="P74" s="110"/>
      <c r="Q74" s="110"/>
      <c r="R74" s="110"/>
      <c r="S74" s="110"/>
      <c r="T74" s="110"/>
      <c r="U74" s="110"/>
      <c r="V74" s="110"/>
      <c r="W74" s="110"/>
      <c r="X74" s="110"/>
      <c r="Y74" s="110"/>
      <c r="Z74" s="110"/>
      <c r="AA74" s="110"/>
      <c r="AB74" s="110"/>
      <c r="AC74" s="110"/>
      <c r="AD74" s="110"/>
      <c r="AE74" s="110"/>
    </row>
    <row r="75" spans="1:31" ht="15">
      <c r="A75" s="102">
        <v>1600</v>
      </c>
      <c r="B75" s="103">
        <v>12</v>
      </c>
      <c r="C75" s="103">
        <v>3</v>
      </c>
      <c r="D75" s="103">
        <v>4</v>
      </c>
      <c r="E75" s="105">
        <v>40</v>
      </c>
      <c r="F75" s="105">
        <v>12</v>
      </c>
      <c r="G75" s="105">
        <v>28</v>
      </c>
      <c r="H75" s="105">
        <v>35</v>
      </c>
      <c r="I75" s="105">
        <v>24</v>
      </c>
      <c r="J75" s="103">
        <v>1.3</v>
      </c>
      <c r="K75" s="105">
        <v>20</v>
      </c>
      <c r="L75" s="105">
        <v>9</v>
      </c>
      <c r="M75" s="105">
        <v>19</v>
      </c>
      <c r="N75" s="103">
        <v>5</v>
      </c>
      <c r="P75" s="110"/>
      <c r="Q75" s="110"/>
      <c r="R75" s="110"/>
      <c r="S75" s="110"/>
      <c r="T75" s="110"/>
      <c r="U75" s="110"/>
      <c r="V75" s="110"/>
      <c r="W75" s="110"/>
      <c r="X75" s="110"/>
      <c r="Y75" s="110"/>
      <c r="Z75" s="110"/>
      <c r="AA75" s="110"/>
      <c r="AB75" s="110"/>
      <c r="AC75" s="110"/>
      <c r="AD75" s="110"/>
      <c r="AE75" s="110"/>
    </row>
    <row r="76" spans="1:31" ht="15">
      <c r="A76" s="102">
        <v>1601</v>
      </c>
      <c r="B76" s="103">
        <v>6</v>
      </c>
      <c r="C76" s="103">
        <v>3.5</v>
      </c>
      <c r="D76" s="104">
        <v>4.5</v>
      </c>
      <c r="E76" s="105">
        <v>50</v>
      </c>
      <c r="F76" s="105">
        <v>7.2</v>
      </c>
      <c r="G76" s="105">
        <v>28</v>
      </c>
      <c r="H76" s="105">
        <v>44</v>
      </c>
      <c r="I76" s="105">
        <v>24</v>
      </c>
      <c r="J76" s="103">
        <v>1.3</v>
      </c>
      <c r="K76" s="105">
        <v>20</v>
      </c>
      <c r="L76" s="105">
        <v>9</v>
      </c>
      <c r="M76" s="105">
        <v>9</v>
      </c>
      <c r="N76" s="103">
        <v>4.5</v>
      </c>
      <c r="P76" s="110"/>
      <c r="Q76" s="110"/>
      <c r="R76" s="110"/>
      <c r="S76" s="110"/>
      <c r="T76" s="110"/>
      <c r="U76" s="110"/>
      <c r="V76" s="110"/>
      <c r="W76" s="110"/>
      <c r="X76" s="110"/>
      <c r="Y76" s="110"/>
      <c r="Z76" s="110"/>
      <c r="AA76" s="110"/>
      <c r="AB76" s="110"/>
      <c r="AC76" s="110"/>
      <c r="AD76" s="110"/>
      <c r="AE76" s="110"/>
    </row>
    <row r="77" spans="1:31" ht="15">
      <c r="A77" s="102">
        <v>1602</v>
      </c>
      <c r="B77" s="103">
        <v>12</v>
      </c>
      <c r="C77" s="103">
        <v>3.5</v>
      </c>
      <c r="D77" s="103">
        <v>5</v>
      </c>
      <c r="E77" s="105">
        <v>50</v>
      </c>
      <c r="G77" s="105">
        <v>26</v>
      </c>
      <c r="H77" s="105">
        <v>44</v>
      </c>
      <c r="I77" s="105">
        <v>24</v>
      </c>
      <c r="J77" s="103">
        <v>1.3</v>
      </c>
      <c r="K77" s="105">
        <v>20</v>
      </c>
      <c r="L77" s="105">
        <v>11</v>
      </c>
      <c r="M77" s="105">
        <v>10</v>
      </c>
      <c r="N77" s="103">
        <v>5</v>
      </c>
      <c r="P77" s="110"/>
      <c r="Q77" s="110"/>
      <c r="R77" s="110"/>
      <c r="S77" s="110"/>
      <c r="T77" s="110"/>
      <c r="U77" s="110"/>
      <c r="V77" s="110"/>
      <c r="W77" s="110"/>
      <c r="X77" s="110"/>
      <c r="Y77" s="110"/>
      <c r="Z77" s="110"/>
      <c r="AA77" s="110"/>
      <c r="AB77" s="110"/>
      <c r="AC77" s="110"/>
      <c r="AD77" s="110"/>
      <c r="AE77" s="110"/>
    </row>
    <row r="78" spans="1:31" ht="15">
      <c r="A78" s="102">
        <v>1603</v>
      </c>
      <c r="B78" s="103">
        <v>12</v>
      </c>
      <c r="C78" s="103">
        <v>3.5</v>
      </c>
      <c r="D78" s="103">
        <v>4</v>
      </c>
      <c r="E78" s="105">
        <v>57</v>
      </c>
      <c r="F78" s="105">
        <v>11</v>
      </c>
      <c r="G78" s="105">
        <v>27.33</v>
      </c>
      <c r="H78" s="105">
        <v>41</v>
      </c>
      <c r="I78" s="105">
        <v>28</v>
      </c>
      <c r="J78" s="103">
        <v>1.3</v>
      </c>
      <c r="K78" s="105">
        <v>20</v>
      </c>
      <c r="L78" s="105">
        <v>12</v>
      </c>
      <c r="M78" s="105">
        <v>8.5</v>
      </c>
      <c r="N78" s="103">
        <v>5</v>
      </c>
      <c r="P78" s="110"/>
      <c r="Q78" s="110"/>
      <c r="R78" s="110"/>
      <c r="S78" s="110"/>
      <c r="T78" s="110"/>
      <c r="U78" s="110"/>
      <c r="V78" s="110"/>
      <c r="W78" s="110"/>
      <c r="X78" s="110"/>
      <c r="Y78" s="110"/>
      <c r="Z78" s="110"/>
      <c r="AA78" s="110"/>
      <c r="AB78" s="110"/>
      <c r="AC78" s="110"/>
      <c r="AD78" s="110"/>
      <c r="AE78" s="110"/>
    </row>
    <row r="79" spans="1:31" ht="15">
      <c r="A79" s="102">
        <v>1604</v>
      </c>
      <c r="B79" s="103">
        <v>8</v>
      </c>
      <c r="C79" s="103">
        <v>3.5</v>
      </c>
      <c r="D79" s="103">
        <v>4</v>
      </c>
      <c r="E79" s="105">
        <v>64</v>
      </c>
      <c r="G79" s="105">
        <v>24</v>
      </c>
      <c r="H79" s="106">
        <v>35</v>
      </c>
      <c r="I79" s="105">
        <v>18</v>
      </c>
      <c r="J79" s="103">
        <v>1.3</v>
      </c>
      <c r="K79" s="105">
        <v>20</v>
      </c>
      <c r="L79" s="105">
        <v>12</v>
      </c>
      <c r="M79" s="105">
        <v>7.5</v>
      </c>
      <c r="N79" s="103">
        <v>5</v>
      </c>
      <c r="P79" s="110"/>
      <c r="Q79" s="110"/>
      <c r="R79" s="110"/>
      <c r="S79" s="110"/>
      <c r="T79" s="110"/>
      <c r="U79" s="110"/>
      <c r="V79" s="110"/>
      <c r="W79" s="110"/>
      <c r="X79" s="110"/>
      <c r="Y79" s="110"/>
      <c r="Z79" s="110"/>
      <c r="AA79" s="110"/>
      <c r="AB79" s="110"/>
      <c r="AC79" s="110"/>
      <c r="AD79" s="110"/>
      <c r="AE79" s="110"/>
    </row>
    <row r="80" spans="1:31" ht="15">
      <c r="A80" s="102">
        <v>1605</v>
      </c>
      <c r="B80" s="103">
        <v>10</v>
      </c>
      <c r="C80" s="103">
        <v>3</v>
      </c>
      <c r="D80" s="104">
        <v>4.5</v>
      </c>
      <c r="E80" s="105">
        <v>72</v>
      </c>
      <c r="G80" s="105">
        <v>24</v>
      </c>
      <c r="H80" s="106">
        <v>30</v>
      </c>
      <c r="I80" s="105">
        <v>20</v>
      </c>
      <c r="J80" s="103">
        <v>1.5</v>
      </c>
      <c r="K80" s="105">
        <v>20</v>
      </c>
      <c r="L80" s="105">
        <v>9</v>
      </c>
      <c r="M80" s="105">
        <v>9.5</v>
      </c>
      <c r="N80" s="103">
        <v>5</v>
      </c>
      <c r="P80" s="110"/>
      <c r="Q80" s="110"/>
      <c r="R80" s="110"/>
      <c r="S80" s="110"/>
      <c r="T80" s="110"/>
      <c r="U80" s="110"/>
      <c r="V80" s="110"/>
      <c r="W80" s="110"/>
      <c r="X80" s="110"/>
      <c r="Y80" s="110"/>
      <c r="Z80" s="110"/>
      <c r="AA80" s="110"/>
      <c r="AB80" s="110"/>
      <c r="AC80" s="110"/>
      <c r="AD80" s="110"/>
      <c r="AE80" s="110"/>
    </row>
    <row r="81" spans="1:31" ht="15">
      <c r="A81" s="102">
        <v>1606</v>
      </c>
      <c r="B81" s="103">
        <v>9</v>
      </c>
      <c r="C81" s="103">
        <v>3.75</v>
      </c>
      <c r="D81" s="104">
        <v>5.2</v>
      </c>
      <c r="E81" s="105">
        <v>120</v>
      </c>
      <c r="F81" s="105">
        <v>10</v>
      </c>
      <c r="G81" s="105">
        <v>24</v>
      </c>
      <c r="H81" s="105">
        <v>25</v>
      </c>
      <c r="I81" s="105">
        <v>24</v>
      </c>
      <c r="J81" s="103">
        <v>1.34</v>
      </c>
      <c r="K81" s="105">
        <v>20</v>
      </c>
      <c r="L81" s="105">
        <v>9</v>
      </c>
      <c r="M81" s="105">
        <v>9.5</v>
      </c>
      <c r="N81" s="103">
        <v>5</v>
      </c>
      <c r="P81" s="110"/>
      <c r="Q81" s="110"/>
      <c r="R81" s="110"/>
      <c r="S81" s="110"/>
      <c r="T81" s="110"/>
      <c r="U81" s="110"/>
      <c r="V81" s="110"/>
      <c r="W81" s="110"/>
      <c r="X81" s="110"/>
      <c r="Y81" s="110"/>
      <c r="Z81" s="110"/>
      <c r="AA81" s="110"/>
      <c r="AB81" s="110"/>
      <c r="AC81" s="110"/>
      <c r="AD81" s="110"/>
      <c r="AE81" s="110"/>
    </row>
    <row r="82" spans="1:31" ht="15">
      <c r="A82" s="102">
        <v>1607</v>
      </c>
      <c r="B82" s="103">
        <v>7</v>
      </c>
      <c r="C82" s="103">
        <v>4</v>
      </c>
      <c r="D82" s="104">
        <v>6.1</v>
      </c>
      <c r="E82" s="105">
        <v>100</v>
      </c>
      <c r="F82" s="105">
        <v>10</v>
      </c>
      <c r="G82" s="105">
        <v>28</v>
      </c>
      <c r="H82" s="105">
        <v>24</v>
      </c>
      <c r="I82" s="105">
        <v>28</v>
      </c>
      <c r="J82" s="103">
        <v>2</v>
      </c>
      <c r="K82" s="105">
        <v>20</v>
      </c>
      <c r="L82" s="105">
        <v>9</v>
      </c>
      <c r="M82" s="105">
        <v>9.5</v>
      </c>
      <c r="N82" s="103">
        <v>5</v>
      </c>
      <c r="P82" s="110"/>
      <c r="Q82" s="110"/>
      <c r="R82" s="110"/>
      <c r="S82" s="110"/>
      <c r="T82" s="110"/>
      <c r="U82" s="110"/>
      <c r="V82" s="110"/>
      <c r="W82" s="110"/>
      <c r="X82" s="110"/>
      <c r="Y82" s="110"/>
      <c r="Z82" s="110"/>
      <c r="AA82" s="110"/>
      <c r="AB82" s="110"/>
      <c r="AC82" s="110"/>
      <c r="AD82" s="110"/>
      <c r="AE82" s="110"/>
    </row>
    <row r="83" spans="1:31" ht="15">
      <c r="A83" s="102">
        <v>1608</v>
      </c>
      <c r="B83" s="103">
        <v>8</v>
      </c>
      <c r="C83" s="103">
        <v>3.5</v>
      </c>
      <c r="D83" s="103">
        <v>7</v>
      </c>
      <c r="E83" s="105">
        <v>70</v>
      </c>
      <c r="F83" s="105">
        <v>10</v>
      </c>
      <c r="G83" s="105">
        <v>33.3</v>
      </c>
      <c r="H83" s="105">
        <v>28</v>
      </c>
      <c r="I83" s="105">
        <v>32</v>
      </c>
      <c r="J83" s="103">
        <v>1.69</v>
      </c>
      <c r="K83" s="105">
        <v>22</v>
      </c>
      <c r="L83" s="105">
        <v>9</v>
      </c>
      <c r="M83" s="106">
        <v>8.3</v>
      </c>
      <c r="N83" s="103">
        <v>5</v>
      </c>
      <c r="P83" s="110"/>
      <c r="Q83" s="110"/>
      <c r="R83" s="110"/>
      <c r="S83" s="110"/>
      <c r="T83" s="110"/>
      <c r="U83" s="110"/>
      <c r="V83" s="110"/>
      <c r="W83" s="110"/>
      <c r="X83" s="110"/>
      <c r="Y83" s="110"/>
      <c r="Z83" s="110"/>
      <c r="AA83" s="110"/>
      <c r="AB83" s="110"/>
      <c r="AC83" s="110"/>
      <c r="AD83" s="110"/>
      <c r="AE83" s="110"/>
    </row>
    <row r="84" spans="1:31" ht="15">
      <c r="A84" s="102">
        <v>1609</v>
      </c>
      <c r="B84" s="103">
        <v>8</v>
      </c>
      <c r="C84" s="103">
        <v>4</v>
      </c>
      <c r="D84" s="103">
        <v>7</v>
      </c>
      <c r="E84" s="105">
        <v>80</v>
      </c>
      <c r="F84" s="105">
        <v>10</v>
      </c>
      <c r="G84" s="105">
        <v>36</v>
      </c>
      <c r="H84" s="105">
        <v>32</v>
      </c>
      <c r="I84" s="105">
        <v>44</v>
      </c>
      <c r="J84" s="103">
        <v>2</v>
      </c>
      <c r="K84" s="105">
        <v>29</v>
      </c>
      <c r="L84" s="105">
        <v>10</v>
      </c>
      <c r="M84" s="105">
        <v>7</v>
      </c>
      <c r="N84" s="103">
        <v>6</v>
      </c>
      <c r="P84" s="110"/>
      <c r="Q84" s="110"/>
      <c r="R84" s="110"/>
      <c r="S84" s="110"/>
      <c r="T84" s="110"/>
      <c r="U84" s="110"/>
      <c r="V84" s="110"/>
      <c r="W84" s="110"/>
      <c r="X84" s="110"/>
      <c r="Y84" s="110"/>
      <c r="Z84" s="110"/>
      <c r="AA84" s="110"/>
      <c r="AB84" s="110"/>
      <c r="AC84" s="110"/>
      <c r="AD84" s="110"/>
      <c r="AE84" s="110"/>
    </row>
    <row r="85" spans="1:31" ht="15">
      <c r="A85" s="102">
        <v>1610</v>
      </c>
      <c r="B85" s="103">
        <v>7.5</v>
      </c>
      <c r="C85" s="103">
        <v>5</v>
      </c>
      <c r="D85" s="103">
        <v>6.5</v>
      </c>
      <c r="E85" s="105">
        <v>90</v>
      </c>
      <c r="F85" s="105">
        <v>12</v>
      </c>
      <c r="G85" s="105">
        <v>37</v>
      </c>
      <c r="H85" s="105">
        <v>40</v>
      </c>
      <c r="I85" s="105">
        <v>42</v>
      </c>
      <c r="J85" s="103">
        <v>2</v>
      </c>
      <c r="K85" s="105">
        <v>30</v>
      </c>
      <c r="L85" s="105">
        <v>12</v>
      </c>
      <c r="M85" s="105">
        <v>9.67</v>
      </c>
      <c r="N85" s="103">
        <v>6</v>
      </c>
      <c r="P85" s="110"/>
      <c r="Q85" s="110"/>
      <c r="R85" s="110"/>
      <c r="S85" s="110"/>
      <c r="T85" s="110"/>
      <c r="U85" s="110"/>
      <c r="V85" s="110"/>
      <c r="W85" s="110"/>
      <c r="X85" s="110"/>
      <c r="Y85" s="110"/>
      <c r="Z85" s="110"/>
      <c r="AA85" s="110"/>
      <c r="AB85" s="110"/>
      <c r="AC85" s="110"/>
      <c r="AD85" s="110"/>
      <c r="AE85" s="110"/>
    </row>
    <row r="86" spans="1:31" ht="15">
      <c r="A86" s="102">
        <v>1611</v>
      </c>
      <c r="B86" s="103">
        <v>10</v>
      </c>
      <c r="C86" s="103">
        <v>5</v>
      </c>
      <c r="D86" s="103">
        <v>7</v>
      </c>
      <c r="E86" s="105">
        <v>80</v>
      </c>
      <c r="F86" s="105">
        <v>12</v>
      </c>
      <c r="G86" s="105">
        <v>38.25</v>
      </c>
      <c r="H86" s="105">
        <v>28</v>
      </c>
      <c r="I86" s="105">
        <v>32</v>
      </c>
      <c r="J86" s="103">
        <v>2.5</v>
      </c>
      <c r="K86" s="106">
        <v>30</v>
      </c>
      <c r="L86" s="105">
        <v>12</v>
      </c>
      <c r="M86" s="105">
        <v>8</v>
      </c>
      <c r="N86" s="103">
        <v>6</v>
      </c>
      <c r="P86" s="110"/>
      <c r="Q86" s="110"/>
      <c r="R86" s="110"/>
      <c r="S86" s="110"/>
      <c r="T86" s="110"/>
      <c r="U86" s="110"/>
      <c r="V86" s="110"/>
      <c r="W86" s="110"/>
      <c r="X86" s="110"/>
      <c r="Y86" s="110"/>
      <c r="Z86" s="110"/>
      <c r="AA86" s="110"/>
      <c r="AB86" s="110"/>
      <c r="AC86" s="110"/>
      <c r="AD86" s="110"/>
      <c r="AE86" s="110"/>
    </row>
    <row r="87" spans="1:31" ht="15">
      <c r="A87" s="102">
        <v>1612</v>
      </c>
      <c r="B87" s="103">
        <v>6</v>
      </c>
      <c r="C87" s="103">
        <v>5</v>
      </c>
      <c r="D87" s="103">
        <v>7</v>
      </c>
      <c r="E87" s="105">
        <v>96</v>
      </c>
      <c r="F87" s="105">
        <v>12</v>
      </c>
      <c r="G87" s="105">
        <v>44</v>
      </c>
      <c r="H87" s="105">
        <v>40</v>
      </c>
      <c r="I87" s="105">
        <v>32</v>
      </c>
      <c r="J87" s="103">
        <v>3</v>
      </c>
      <c r="K87" s="105">
        <v>30</v>
      </c>
      <c r="L87" s="105">
        <v>11</v>
      </c>
      <c r="M87" s="105">
        <v>10.5</v>
      </c>
      <c r="N87" s="103">
        <v>6</v>
      </c>
      <c r="P87" s="110"/>
      <c r="Q87" s="110"/>
      <c r="R87" s="110"/>
      <c r="S87" s="110"/>
      <c r="T87" s="110"/>
      <c r="U87" s="110"/>
      <c r="V87" s="110"/>
      <c r="W87" s="110"/>
      <c r="X87" s="110"/>
      <c r="Y87" s="110"/>
      <c r="Z87" s="110"/>
      <c r="AA87" s="110"/>
      <c r="AB87" s="110"/>
      <c r="AC87" s="110"/>
      <c r="AD87" s="110"/>
      <c r="AE87" s="110"/>
    </row>
    <row r="88" spans="1:31" ht="15">
      <c r="A88" s="102">
        <v>1613</v>
      </c>
      <c r="B88" s="103">
        <v>8</v>
      </c>
      <c r="C88" s="103">
        <v>6</v>
      </c>
      <c r="D88" s="103">
        <v>7</v>
      </c>
      <c r="E88" s="105">
        <v>100</v>
      </c>
      <c r="F88" s="105">
        <v>16</v>
      </c>
      <c r="G88" s="105">
        <v>39</v>
      </c>
      <c r="H88" s="105">
        <v>40</v>
      </c>
      <c r="I88" s="105">
        <v>36</v>
      </c>
      <c r="J88" s="103">
        <v>3</v>
      </c>
      <c r="K88" s="106">
        <v>31</v>
      </c>
      <c r="L88" s="105">
        <v>12.5</v>
      </c>
      <c r="M88" s="105">
        <v>10.25</v>
      </c>
      <c r="N88" s="103">
        <v>6</v>
      </c>
      <c r="P88" s="110"/>
      <c r="Q88" s="110"/>
      <c r="R88" s="110"/>
      <c r="S88" s="110"/>
      <c r="T88" s="110"/>
      <c r="U88" s="110"/>
      <c r="V88" s="110"/>
      <c r="W88" s="110"/>
      <c r="X88" s="110"/>
      <c r="Y88" s="110"/>
      <c r="Z88" s="110"/>
      <c r="AA88" s="110"/>
      <c r="AB88" s="110"/>
      <c r="AC88" s="110"/>
      <c r="AD88" s="110"/>
      <c r="AE88" s="110"/>
    </row>
    <row r="89" spans="1:31" ht="15">
      <c r="A89" s="102">
        <v>1614</v>
      </c>
      <c r="B89" s="103">
        <v>8</v>
      </c>
      <c r="C89" s="103">
        <v>6.5</v>
      </c>
      <c r="D89" s="103">
        <v>7</v>
      </c>
      <c r="E89" s="105">
        <v>96</v>
      </c>
      <c r="F89" s="105">
        <v>14</v>
      </c>
      <c r="G89" s="105">
        <v>40</v>
      </c>
      <c r="H89" s="105">
        <v>40</v>
      </c>
      <c r="I89" s="105">
        <v>36</v>
      </c>
      <c r="J89" s="103">
        <v>3</v>
      </c>
      <c r="K89" s="105">
        <v>32</v>
      </c>
      <c r="L89" s="105">
        <v>16</v>
      </c>
      <c r="M89" s="105">
        <v>8.75</v>
      </c>
      <c r="N89" s="104">
        <v>6.25</v>
      </c>
      <c r="P89" s="110"/>
      <c r="Q89" s="110"/>
      <c r="R89" s="110"/>
      <c r="S89" s="110"/>
      <c r="T89" s="110"/>
      <c r="U89" s="110"/>
      <c r="V89" s="110"/>
      <c r="W89" s="110"/>
      <c r="X89" s="110"/>
      <c r="Y89" s="110"/>
      <c r="Z89" s="110"/>
      <c r="AA89" s="110"/>
      <c r="AB89" s="110"/>
      <c r="AC89" s="110"/>
      <c r="AD89" s="110"/>
      <c r="AE89" s="110"/>
    </row>
    <row r="90" spans="1:31" ht="15">
      <c r="A90" s="102">
        <v>1615</v>
      </c>
      <c r="B90" s="103">
        <v>8</v>
      </c>
      <c r="C90" s="103">
        <v>5.75</v>
      </c>
      <c r="D90" s="103">
        <v>8</v>
      </c>
      <c r="E90" s="105">
        <v>52</v>
      </c>
      <c r="F90" s="105">
        <v>14</v>
      </c>
      <c r="G90" s="105">
        <v>42.67</v>
      </c>
      <c r="H90" s="105">
        <v>40</v>
      </c>
      <c r="I90" s="105">
        <v>36</v>
      </c>
      <c r="J90" s="103">
        <v>3</v>
      </c>
      <c r="K90" s="105">
        <v>32</v>
      </c>
      <c r="L90" s="105">
        <v>14</v>
      </c>
      <c r="M90" s="105">
        <v>6.94</v>
      </c>
      <c r="N90" s="103">
        <v>6.5</v>
      </c>
      <c r="P90" s="110"/>
      <c r="Q90" s="110"/>
      <c r="R90" s="110"/>
      <c r="S90" s="110"/>
      <c r="T90" s="110"/>
      <c r="U90" s="110"/>
      <c r="V90" s="110"/>
      <c r="W90" s="110"/>
      <c r="X90" s="110"/>
      <c r="Y90" s="110"/>
      <c r="Z90" s="110"/>
      <c r="AA90" s="110"/>
      <c r="AB90" s="110"/>
      <c r="AC90" s="110"/>
      <c r="AD90" s="110"/>
      <c r="AE90" s="110"/>
    </row>
    <row r="91" spans="1:31" ht="15">
      <c r="A91" s="102">
        <v>1616</v>
      </c>
      <c r="B91" s="103">
        <v>10</v>
      </c>
      <c r="C91" s="103">
        <v>6</v>
      </c>
      <c r="D91" s="103">
        <v>8</v>
      </c>
      <c r="E91" s="105">
        <v>52</v>
      </c>
      <c r="F91" s="105">
        <v>14</v>
      </c>
      <c r="G91" s="105">
        <v>48</v>
      </c>
      <c r="H91" s="105">
        <v>44</v>
      </c>
      <c r="I91" s="105">
        <v>36</v>
      </c>
      <c r="J91" s="103">
        <v>2.5</v>
      </c>
      <c r="K91" s="105">
        <v>36</v>
      </c>
      <c r="L91" s="105">
        <v>13</v>
      </c>
      <c r="M91" s="105">
        <v>8</v>
      </c>
      <c r="N91" s="103">
        <v>7</v>
      </c>
      <c r="P91" s="110"/>
      <c r="Q91" s="110"/>
      <c r="R91" s="110"/>
      <c r="S91" s="110"/>
      <c r="T91" s="110"/>
      <c r="U91" s="110"/>
      <c r="V91" s="110"/>
      <c r="W91" s="110"/>
      <c r="X91" s="110"/>
      <c r="Y91" s="110"/>
      <c r="Z91" s="110"/>
      <c r="AA91" s="110"/>
      <c r="AB91" s="110"/>
      <c r="AC91" s="110"/>
      <c r="AD91" s="110"/>
      <c r="AE91" s="110"/>
    </row>
    <row r="92" spans="1:31" ht="15">
      <c r="A92" s="102">
        <v>1617</v>
      </c>
      <c r="B92" s="103">
        <v>10</v>
      </c>
      <c r="C92" s="103">
        <v>6</v>
      </c>
      <c r="D92" s="103">
        <v>8</v>
      </c>
      <c r="E92" s="105">
        <v>59</v>
      </c>
      <c r="F92" s="105">
        <v>16</v>
      </c>
      <c r="G92" s="105">
        <v>40</v>
      </c>
      <c r="H92" s="105">
        <v>48</v>
      </c>
      <c r="I92" s="105">
        <v>36</v>
      </c>
      <c r="J92" s="103">
        <v>3</v>
      </c>
      <c r="K92" s="105">
        <v>36</v>
      </c>
      <c r="L92" s="105">
        <v>14</v>
      </c>
      <c r="M92" s="105">
        <v>9</v>
      </c>
      <c r="N92" s="103">
        <v>7</v>
      </c>
      <c r="P92" s="110"/>
      <c r="Q92" s="110"/>
      <c r="R92" s="110"/>
      <c r="S92" s="110"/>
      <c r="T92" s="110"/>
      <c r="U92" s="110"/>
      <c r="V92" s="110"/>
      <c r="W92" s="110"/>
      <c r="X92" s="110"/>
      <c r="Y92" s="110"/>
      <c r="Z92" s="110"/>
      <c r="AA92" s="110"/>
      <c r="AB92" s="110"/>
      <c r="AC92" s="110"/>
      <c r="AD92" s="110"/>
      <c r="AE92" s="110"/>
    </row>
    <row r="93" spans="1:31" ht="15">
      <c r="A93" s="102">
        <v>1618</v>
      </c>
      <c r="B93" s="103">
        <v>6</v>
      </c>
      <c r="C93" s="103">
        <v>5.5</v>
      </c>
      <c r="D93" s="104">
        <v>8</v>
      </c>
      <c r="E93" s="105">
        <v>66</v>
      </c>
      <c r="F93" s="105">
        <v>12</v>
      </c>
      <c r="G93" s="105">
        <v>44</v>
      </c>
      <c r="H93" s="105">
        <v>40</v>
      </c>
      <c r="I93" s="105">
        <v>32</v>
      </c>
      <c r="J93" s="103">
        <v>3</v>
      </c>
      <c r="K93" s="105">
        <v>48</v>
      </c>
      <c r="L93" s="106">
        <v>13.7</v>
      </c>
      <c r="M93" s="105">
        <v>6</v>
      </c>
      <c r="N93" s="103">
        <v>7</v>
      </c>
      <c r="P93" s="110"/>
      <c r="Q93" s="110"/>
      <c r="R93" s="110"/>
      <c r="S93" s="110"/>
      <c r="T93" s="110"/>
      <c r="U93" s="110"/>
      <c r="V93" s="110"/>
      <c r="W93" s="110"/>
      <c r="X93" s="110"/>
      <c r="Y93" s="110"/>
      <c r="Z93" s="110"/>
      <c r="AA93" s="110"/>
      <c r="AB93" s="110"/>
      <c r="AC93" s="110"/>
      <c r="AD93" s="110"/>
      <c r="AE93" s="110"/>
    </row>
    <row r="94" spans="1:31" ht="15">
      <c r="A94" s="102">
        <v>1619</v>
      </c>
      <c r="B94" s="103">
        <v>10</v>
      </c>
      <c r="C94" s="103">
        <v>6.5</v>
      </c>
      <c r="D94" s="103">
        <v>8</v>
      </c>
      <c r="E94" s="105">
        <v>60</v>
      </c>
      <c r="F94" s="105">
        <v>16</v>
      </c>
      <c r="G94" s="105">
        <v>30</v>
      </c>
      <c r="H94" s="106">
        <v>48</v>
      </c>
      <c r="I94" s="105">
        <v>40</v>
      </c>
      <c r="J94" s="103">
        <v>3</v>
      </c>
      <c r="K94" s="105">
        <v>40</v>
      </c>
      <c r="L94" s="106">
        <v>13.5</v>
      </c>
      <c r="M94" s="105">
        <v>6</v>
      </c>
      <c r="N94" s="103">
        <v>8</v>
      </c>
      <c r="P94" s="110"/>
      <c r="Q94" s="110"/>
      <c r="R94" s="110"/>
      <c r="S94" s="110"/>
      <c r="T94" s="110"/>
      <c r="U94" s="110"/>
      <c r="V94" s="110"/>
      <c r="W94" s="110"/>
      <c r="X94" s="110"/>
      <c r="Y94" s="110"/>
      <c r="Z94" s="110"/>
      <c r="AA94" s="110"/>
      <c r="AB94" s="110"/>
      <c r="AC94" s="110"/>
      <c r="AD94" s="110"/>
      <c r="AE94" s="110"/>
    </row>
    <row r="95" spans="1:31" ht="15">
      <c r="A95" s="102">
        <v>1620</v>
      </c>
      <c r="B95" s="103">
        <v>8</v>
      </c>
      <c r="C95" s="103">
        <v>6</v>
      </c>
      <c r="D95" s="103">
        <v>7.5</v>
      </c>
      <c r="E95" s="105">
        <v>60</v>
      </c>
      <c r="F95" s="105">
        <v>14</v>
      </c>
      <c r="G95" s="105">
        <v>30</v>
      </c>
      <c r="H95" s="105">
        <v>56</v>
      </c>
      <c r="I95" s="105">
        <v>36</v>
      </c>
      <c r="J95" s="104">
        <v>2.75</v>
      </c>
      <c r="K95" s="105">
        <v>40</v>
      </c>
      <c r="L95" s="105">
        <v>13.3</v>
      </c>
      <c r="M95" s="105">
        <v>4</v>
      </c>
      <c r="N95" s="103">
        <v>8</v>
      </c>
      <c r="P95" s="110"/>
      <c r="Q95" s="110"/>
      <c r="R95" s="110"/>
      <c r="S95" s="110"/>
      <c r="T95" s="110"/>
      <c r="U95" s="110"/>
      <c r="V95" s="110"/>
      <c r="W95" s="110"/>
      <c r="X95" s="110"/>
      <c r="Y95" s="110"/>
      <c r="Z95" s="110"/>
      <c r="AA95" s="110"/>
      <c r="AB95" s="110"/>
      <c r="AC95" s="110"/>
      <c r="AD95" s="110"/>
      <c r="AE95" s="110"/>
    </row>
    <row r="96" spans="16:31" ht="15">
      <c r="P96" s="110"/>
      <c r="Q96" s="110"/>
      <c r="R96" s="110"/>
      <c r="S96" s="110"/>
      <c r="T96" s="110"/>
      <c r="U96" s="110"/>
      <c r="V96" s="110"/>
      <c r="W96" s="110"/>
      <c r="X96" s="110"/>
      <c r="Y96" s="110"/>
      <c r="Z96" s="110"/>
      <c r="AA96" s="110"/>
      <c r="AB96" s="110"/>
      <c r="AC96" s="110"/>
      <c r="AD96" s="110"/>
      <c r="AE96" s="110"/>
    </row>
    <row r="97" spans="1:31" ht="15">
      <c r="A97" s="117" t="s">
        <v>0</v>
      </c>
      <c r="B97" s="116" t="s">
        <v>1</v>
      </c>
      <c r="L97" s="118"/>
      <c r="M97" s="118"/>
      <c r="P97" s="110"/>
      <c r="Q97" s="110"/>
      <c r="R97" s="110"/>
      <c r="S97" s="110"/>
      <c r="T97" s="110"/>
      <c r="U97" s="110"/>
      <c r="V97" s="110"/>
      <c r="W97" s="110"/>
      <c r="X97" s="110"/>
      <c r="Y97" s="110"/>
      <c r="Z97" s="110"/>
      <c r="AA97" s="110"/>
      <c r="AB97" s="110"/>
      <c r="AC97" s="110"/>
      <c r="AD97" s="110"/>
      <c r="AE97" s="110"/>
    </row>
    <row r="98" spans="2:31" ht="15">
      <c r="B98" s="116" t="s">
        <v>2</v>
      </c>
      <c r="L98" s="118"/>
      <c r="M98" s="118"/>
      <c r="P98" s="110"/>
      <c r="Q98" s="110"/>
      <c r="R98" s="110"/>
      <c r="S98" s="110"/>
      <c r="T98" s="110"/>
      <c r="U98" s="110"/>
      <c r="V98" s="110"/>
      <c r="W98" s="110"/>
      <c r="X98" s="110"/>
      <c r="Y98" s="110"/>
      <c r="Z98" s="110"/>
      <c r="AA98" s="110"/>
      <c r="AB98" s="110"/>
      <c r="AC98" s="110"/>
      <c r="AD98" s="110"/>
      <c r="AE98" s="110"/>
    </row>
    <row r="99" spans="2:31" ht="15">
      <c r="B99" s="116" t="s">
        <v>3</v>
      </c>
      <c r="P99" s="110"/>
      <c r="Q99" s="110"/>
      <c r="R99" s="110"/>
      <c r="S99" s="110"/>
      <c r="T99" s="110"/>
      <c r="U99" s="110"/>
      <c r="V99" s="110"/>
      <c r="W99" s="110"/>
      <c r="X99" s="110"/>
      <c r="Y99" s="110"/>
      <c r="Z99" s="110"/>
      <c r="AA99" s="110"/>
      <c r="AB99" s="110"/>
      <c r="AC99" s="110"/>
      <c r="AD99" s="110"/>
      <c r="AE99" s="110"/>
    </row>
    <row r="100" ht="15">
      <c r="B100" s="116" t="s">
        <v>16</v>
      </c>
    </row>
    <row r="101" spans="2:13" ht="15">
      <c r="B101" s="79" t="s">
        <v>20</v>
      </c>
      <c r="C101" s="79"/>
      <c r="D101" s="79"/>
      <c r="E101" s="80"/>
      <c r="F101" s="80"/>
      <c r="G101" s="80"/>
      <c r="H101" s="80"/>
      <c r="I101" s="80"/>
      <c r="J101" s="79"/>
      <c r="K101" s="80"/>
      <c r="L101" s="80"/>
      <c r="M101" s="80"/>
    </row>
    <row r="102" spans="2:13" ht="15">
      <c r="B102" s="119" t="s">
        <v>147</v>
      </c>
      <c r="C102" s="119"/>
      <c r="D102" s="119"/>
      <c r="E102" s="120"/>
      <c r="F102" s="120"/>
      <c r="G102" s="120"/>
      <c r="H102" s="120"/>
      <c r="I102" s="120"/>
      <c r="J102" s="119"/>
      <c r="K102" s="120"/>
      <c r="L102" s="120"/>
      <c r="M102" s="120"/>
    </row>
    <row r="103" ht="15">
      <c r="B103" s="121" t="s">
        <v>21</v>
      </c>
    </row>
    <row r="104" ht="15">
      <c r="B104" s="116" t="s">
        <v>149</v>
      </c>
    </row>
    <row r="105" ht="15">
      <c r="B105" s="116" t="s">
        <v>148</v>
      </c>
    </row>
    <row r="106" ht="15">
      <c r="B106" s="116" t="s">
        <v>40</v>
      </c>
    </row>
    <row r="107" ht="15">
      <c r="B107" s="116" t="s">
        <v>150</v>
      </c>
    </row>
  </sheetData>
  <printOptions/>
  <pageMargins left="0.75" right="0.75" top="0.74" bottom="0.66" header="0.5" footer="0.5"/>
  <pageSetup orientation="landscape" paperSize="9"/>
  <legacyDrawing r:id="rId2"/>
</worksheet>
</file>

<file path=xl/worksheets/sheet2.xml><?xml version="1.0" encoding="utf-8"?>
<worksheet xmlns="http://schemas.openxmlformats.org/spreadsheetml/2006/main" xmlns:r="http://schemas.openxmlformats.org/officeDocument/2006/relationships">
  <dimension ref="A1:Q88"/>
  <sheetViews>
    <sheetView workbookViewId="0" topLeftCell="J1">
      <selection activeCell="S19" sqref="S19"/>
    </sheetView>
  </sheetViews>
  <sheetFormatPr defaultColWidth="11.5546875" defaultRowHeight="15"/>
  <cols>
    <col min="1" max="1" width="4.5546875" style="1" customWidth="1"/>
    <col min="2" max="2" width="5.10546875" style="3" customWidth="1"/>
    <col min="3" max="3" width="6.10546875" style="3" customWidth="1"/>
    <col min="4" max="4" width="5.6640625" style="3" customWidth="1"/>
    <col min="5" max="5" width="6.6640625" style="2" customWidth="1"/>
    <col min="6" max="6" width="8.5546875" style="2" customWidth="1"/>
    <col min="7" max="7" width="6.10546875" style="2" customWidth="1"/>
    <col min="8" max="8" width="6.6640625" style="2" customWidth="1"/>
    <col min="9" max="9" width="5.99609375" style="2" customWidth="1"/>
    <col min="10" max="10" width="7.3359375" style="3" customWidth="1"/>
    <col min="11" max="11" width="6.3359375" style="2" customWidth="1"/>
    <col min="12" max="12" width="5.10546875" style="2" customWidth="1"/>
    <col min="13" max="13" width="11.10546875" style="2" customWidth="1"/>
    <col min="14" max="14" width="9.3359375" style="3" customWidth="1"/>
    <col min="15" max="15" width="8.88671875" style="17" customWidth="1"/>
    <col min="16" max="16" width="8.88671875" style="1" customWidth="1"/>
    <col min="17" max="17" width="8.88671875" style="17" customWidth="1"/>
    <col min="18" max="16384" width="8.88671875" style="1" customWidth="1"/>
  </cols>
  <sheetData>
    <row r="1" spans="1:17" s="15" customFormat="1" ht="16.5">
      <c r="A1" s="35" t="s">
        <v>81</v>
      </c>
      <c r="B1" s="36"/>
      <c r="C1" s="36"/>
      <c r="D1" s="36"/>
      <c r="E1" s="37"/>
      <c r="F1" s="37"/>
      <c r="G1" s="38" t="s">
        <v>82</v>
      </c>
      <c r="H1" s="37"/>
      <c r="I1" s="37"/>
      <c r="J1" s="36"/>
      <c r="K1" s="37"/>
      <c r="L1" s="37"/>
      <c r="M1" s="37"/>
      <c r="N1" s="36"/>
      <c r="O1" s="39"/>
      <c r="Q1" s="33"/>
    </row>
    <row r="2" spans="1:17" s="15" customFormat="1" ht="16.5">
      <c r="A2" s="35" t="s">
        <v>91</v>
      </c>
      <c r="B2" s="36"/>
      <c r="C2" s="36"/>
      <c r="D2" s="36"/>
      <c r="E2" s="37"/>
      <c r="F2" s="37"/>
      <c r="G2" s="38" t="s">
        <v>90</v>
      </c>
      <c r="H2" s="37"/>
      <c r="I2" s="37"/>
      <c r="J2" s="36"/>
      <c r="K2" s="37"/>
      <c r="L2" s="37"/>
      <c r="M2" s="37"/>
      <c r="N2" s="36"/>
      <c r="O2" s="39"/>
      <c r="Q2" s="33"/>
    </row>
    <row r="3" spans="1:17" s="6" customFormat="1" ht="48">
      <c r="A3" s="8" t="s">
        <v>66</v>
      </c>
      <c r="B3" s="9" t="s">
        <v>67</v>
      </c>
      <c r="C3" s="9" t="s">
        <v>68</v>
      </c>
      <c r="D3" s="9" t="s">
        <v>69</v>
      </c>
      <c r="E3" s="10" t="s">
        <v>70</v>
      </c>
      <c r="F3" s="11" t="s">
        <v>71</v>
      </c>
      <c r="G3" s="10" t="s">
        <v>60</v>
      </c>
      <c r="H3" s="10" t="s">
        <v>72</v>
      </c>
      <c r="I3" s="11" t="s">
        <v>125</v>
      </c>
      <c r="J3" s="9" t="s">
        <v>73</v>
      </c>
      <c r="K3" s="10" t="s">
        <v>74</v>
      </c>
      <c r="L3" s="10" t="s">
        <v>75</v>
      </c>
      <c r="M3" s="13" t="s">
        <v>89</v>
      </c>
      <c r="N3" s="12" t="s">
        <v>78</v>
      </c>
      <c r="O3" s="22" t="s">
        <v>79</v>
      </c>
      <c r="Q3" s="34"/>
    </row>
    <row r="4" spans="1:17" s="7" customFormat="1" ht="54" customHeight="1">
      <c r="A4" s="49" t="s">
        <v>55</v>
      </c>
      <c r="B4" s="60" t="s">
        <v>56</v>
      </c>
      <c r="C4" s="60" t="s">
        <v>57</v>
      </c>
      <c r="D4" s="60" t="s">
        <v>58</v>
      </c>
      <c r="E4" s="50" t="s">
        <v>127</v>
      </c>
      <c r="F4" s="50" t="s">
        <v>59</v>
      </c>
      <c r="G4" s="61" t="s">
        <v>76</v>
      </c>
      <c r="H4" s="61" t="s">
        <v>61</v>
      </c>
      <c r="I4" s="50" t="s">
        <v>126</v>
      </c>
      <c r="J4" s="60" t="s">
        <v>63</v>
      </c>
      <c r="K4" s="61" t="s">
        <v>64</v>
      </c>
      <c r="L4" s="61" t="s">
        <v>65</v>
      </c>
      <c r="M4" s="62" t="s">
        <v>124</v>
      </c>
      <c r="N4" s="51" t="s">
        <v>77</v>
      </c>
      <c r="O4" s="63" t="s">
        <v>80</v>
      </c>
      <c r="Q4" s="74" t="s">
        <v>17</v>
      </c>
    </row>
    <row r="5" spans="1:17" ht="12">
      <c r="A5" s="14">
        <v>1539</v>
      </c>
      <c r="B5" s="4">
        <f>100*'main data'!B14/AVERAGE('main data'!B$55:B$64)</f>
        <v>26.923076923076923</v>
      </c>
      <c r="C5" s="4">
        <f>100*'main data'!C14/AVERAGE('main data'!C$55:C$64)</f>
        <v>48.52320675105486</v>
      </c>
      <c r="D5" s="4">
        <f>100*'main data'!D14/AVERAGE('main data'!D$55:D$64)</f>
        <v>32.53796095444686</v>
      </c>
      <c r="E5" s="4">
        <f>100*'main data'!E14/AVERAGE('main data'!E$55:E$64)</f>
        <v>61.46572104018913</v>
      </c>
      <c r="F5" s="4">
        <f>100*'main data'!F14/AVERAGE('main data'!F$55:F$64)</f>
        <v>28.181818181818183</v>
      </c>
      <c r="G5" s="4">
        <f>100*'main data'!G14/AVERAGE('main data'!G$55:G$64)</f>
        <v>92.08755401289226</v>
      </c>
      <c r="H5" s="4">
        <f>100*'main data'!H14/AVERAGE('main data'!H$55:H$64)</f>
        <v>46.783625730994146</v>
      </c>
      <c r="I5" s="4">
        <f>100*'main data'!I14/AVERAGE('main data'!I$55:I$64)</f>
        <v>41.95804195804196</v>
      </c>
      <c r="J5" s="4">
        <f>100*'main data'!J14/AVERAGE('main data'!J$55:J$64)</f>
        <v>27.804410354745922</v>
      </c>
      <c r="K5" s="4">
        <f>100*'main data'!K14/AVERAGE('main data'!K$55:K$64)</f>
        <v>32.17821782178218</v>
      </c>
      <c r="L5" s="4">
        <f>100*'main data'!L14/AVERAGE('main data'!L$55:L$64)</f>
        <v>21.705426356589147</v>
      </c>
      <c r="M5" s="4">
        <f>0.3*B5+0.2*L5+0.075*C5+0.075*E5+0.1*G5+0.05*H5+0.075*D5+0.075*J5+0.025*K5+0.025*I5</f>
        <v>38.5941989631082</v>
      </c>
      <c r="N5" s="4">
        <f>100*'main data'!N14/AVERAGE('main data'!N$55:N$64)</f>
        <v>50</v>
      </c>
      <c r="O5" s="23">
        <f>100*N5/M5</f>
        <v>129.5531487719035</v>
      </c>
      <c r="P5" s="2">
        <v>113.943</v>
      </c>
      <c r="Q5" s="17">
        <f>O5/P5%</f>
        <v>113.69996293927973</v>
      </c>
    </row>
    <row r="6" spans="1:17" ht="12">
      <c r="A6" s="14">
        <v>1540</v>
      </c>
      <c r="B6" s="4">
        <f>100*'main data'!B15/AVERAGE('main data'!B$55:B$64)</f>
        <v>30</v>
      </c>
      <c r="C6" s="4">
        <f>100*'main data'!C15/AVERAGE('main data'!C$55:C$64)</f>
        <v>50.63291139240506</v>
      </c>
      <c r="D6" s="4">
        <f>100*'main data'!D15/AVERAGE('main data'!D$55:D$64)</f>
        <v>33.89370932754881</v>
      </c>
      <c r="E6" s="4">
        <f>100*'main data'!E15/AVERAGE('main data'!E$55:E$64)</f>
        <v>61.46572104018913</v>
      </c>
      <c r="F6" s="4">
        <f>100*'main data'!F15/AVERAGE('main data'!F$55:F$64)</f>
        <v>28.181818181818183</v>
      </c>
      <c r="G6" s="4">
        <f>100*'main data'!G15/AVERAGE('main data'!G$55:G$64)</f>
        <v>70.83658000991711</v>
      </c>
      <c r="H6" s="4">
        <f>100*'main data'!H15/AVERAGE('main data'!H$55:H$64)</f>
        <v>49.707602339181285</v>
      </c>
      <c r="I6" s="4">
        <f>100*'main data'!I15/AVERAGE('main data'!I$55:I$64)</f>
        <v>58.27505827505828</v>
      </c>
      <c r="J6" s="4">
        <f>100*'main data'!J15/AVERAGE('main data'!J$55:J$64)</f>
        <v>27.804410354745922</v>
      </c>
      <c r="K6" s="4">
        <f>100*'main data'!K15/AVERAGE('main data'!K$55:K$64)</f>
        <v>32.17821782178218</v>
      </c>
      <c r="L6" s="4">
        <f>100*'main data'!L15/AVERAGE('main data'!L$55:L$64)</f>
        <v>23.25581395348837</v>
      </c>
      <c r="M6" s="4">
        <f aca="true" t="shared" si="0" ref="M6:M69">0.3*B6+0.2*L6+0.075*C6+0.075*E6+0.1*G6+0.05*H6+0.075*D6+0.075*J6+0.025*K6+0.025*I6</f>
        <v>38.51628921968613</v>
      </c>
      <c r="N6" s="4">
        <f>100*'main data'!N15/AVERAGE('main data'!N$55:N$64)</f>
        <v>50</v>
      </c>
      <c r="O6" s="23">
        <f aca="true" t="shared" si="1" ref="O6:O69">100*N6/M6</f>
        <v>129.81520549607984</v>
      </c>
      <c r="P6" s="2">
        <v>114.394</v>
      </c>
      <c r="Q6" s="17">
        <f aca="true" t="shared" si="2" ref="Q6:Q69">O6/P6%</f>
        <v>113.48078176834436</v>
      </c>
    </row>
    <row r="7" spans="1:17" ht="12">
      <c r="A7" s="14">
        <v>1541</v>
      </c>
      <c r="B7" s="4">
        <f>100*'main data'!B16/AVERAGE('main data'!B$55:B$64)</f>
        <v>26.538461538461537</v>
      </c>
      <c r="C7" s="4">
        <f>100*'main data'!C16/AVERAGE('main data'!C$55:C$64)</f>
        <v>54.85232067510549</v>
      </c>
      <c r="D7" s="4">
        <f>100*'main data'!D16/AVERAGE('main data'!D$55:D$64)</f>
        <v>33.89370932754881</v>
      </c>
      <c r="E7" s="4">
        <f>100*'main data'!E16/AVERAGE('main data'!E$55:E$64)</f>
        <v>63.829787234042556</v>
      </c>
      <c r="F7" s="4">
        <f>100*'main data'!F16/AVERAGE('main data'!F$55:F$64)</f>
        <v>27.727272727272727</v>
      </c>
      <c r="G7" s="4">
        <f>100*'main data'!G16/AVERAGE('main data'!G$55:G$64)</f>
        <v>70.83658000991711</v>
      </c>
      <c r="H7" s="4">
        <f>100*'main data'!H16/AVERAGE('main data'!H$55:H$64)</f>
        <v>58.47953216374268</v>
      </c>
      <c r="I7" s="4">
        <f>100*'main data'!I16/AVERAGE('main data'!I$55:I$64)</f>
        <v>55.94405594405595</v>
      </c>
      <c r="J7" s="4">
        <f>100*'main data'!J16/AVERAGE('main data'!J$55:J$64)</f>
        <v>28.763183125599234</v>
      </c>
      <c r="K7" s="4">
        <f>100*'main data'!K16/AVERAGE('main data'!K$55:K$64)</f>
        <v>32.17821782178218</v>
      </c>
      <c r="L7" s="4">
        <f>100*'main data'!L16/AVERAGE('main data'!L$55:L$64)</f>
        <v>23.25581395348837</v>
      </c>
      <c r="M7" s="4">
        <f t="shared" si="0"/>
        <v>38.42381773273314</v>
      </c>
      <c r="N7" s="4">
        <f>100*'main data'!N16/AVERAGE('main data'!N$55:N$64)</f>
        <v>56.25</v>
      </c>
      <c r="O7" s="23">
        <f t="shared" si="1"/>
        <v>146.3935738797782</v>
      </c>
      <c r="P7" s="2">
        <v>127.656</v>
      </c>
      <c r="Q7" s="17">
        <f t="shared" si="2"/>
        <v>114.6781771947877</v>
      </c>
    </row>
    <row r="8" spans="1:17" ht="12">
      <c r="A8" s="14">
        <v>1542</v>
      </c>
      <c r="B8" s="4">
        <f>100*'main data'!B17/AVERAGE('main data'!B$55:B$64)</f>
        <v>31.346153846153847</v>
      </c>
      <c r="C8" s="4">
        <f>100*'main data'!C17/AVERAGE('main data'!C$55:C$64)</f>
        <v>57.313642756680736</v>
      </c>
      <c r="D8" s="4">
        <f>100*'main data'!D17/AVERAGE('main data'!D$55:D$64)</f>
        <v>40.67245119305857</v>
      </c>
      <c r="E8" s="4">
        <f>100*'main data'!E17/AVERAGE('main data'!E$55:E$64)</f>
        <v>66.19385342789599</v>
      </c>
      <c r="F8" s="4">
        <f>100*'main data'!F17/AVERAGE('main data'!F$55:F$64)</f>
        <v>27.272727272727273</v>
      </c>
      <c r="G8" s="4">
        <f>100*'main data'!G17/AVERAGE('main data'!G$55:G$64)</f>
        <v>70.83658000991711</v>
      </c>
      <c r="H8" s="4">
        <f>100*'main data'!H17/AVERAGE('main data'!H$55:H$64)</f>
        <v>58.47953216374268</v>
      </c>
      <c r="I8" s="4">
        <f>100*'main data'!I17/AVERAGE('main data'!I$55:I$64)</f>
        <v>51.282051282051285</v>
      </c>
      <c r="J8" s="4">
        <f>100*'main data'!J17/AVERAGE('main data'!J$55:J$64)</f>
        <v>36.4333652924257</v>
      </c>
      <c r="K8" s="4">
        <f>100*'main data'!K17/AVERAGE('main data'!K$55:K$64)</f>
        <v>32.17821782178218</v>
      </c>
      <c r="L8" s="4">
        <f>100*'main data'!L17/AVERAGE('main data'!L$55:L$64)</f>
        <v>23.25581395348837</v>
      </c>
      <c r="M8" s="4">
        <f t="shared" si="0"/>
        <v>41.195148731573084</v>
      </c>
      <c r="N8" s="4">
        <f>100*'main data'!N17/AVERAGE('main data'!N$55:N$64)</f>
        <v>50</v>
      </c>
      <c r="O8" s="23">
        <f t="shared" si="1"/>
        <v>121.37351493934196</v>
      </c>
      <c r="P8" s="2">
        <v>106.094</v>
      </c>
      <c r="Q8" s="17">
        <f t="shared" si="2"/>
        <v>114.40186526980033</v>
      </c>
    </row>
    <row r="9" spans="1:17" ht="12">
      <c r="A9" s="14">
        <v>1543</v>
      </c>
      <c r="B9" s="4">
        <f>100*'main data'!B18/AVERAGE('main data'!B$55:B$64)</f>
        <v>48.07692307692307</v>
      </c>
      <c r="C9" s="4">
        <f>100*'main data'!C18/AVERAGE('main data'!C$55:C$64)</f>
        <v>61.533052039381154</v>
      </c>
      <c r="D9" s="4">
        <f>100*'main data'!D18/AVERAGE('main data'!D$55:D$64)</f>
        <v>37.960954446854664</v>
      </c>
      <c r="E9" s="4">
        <f>100*'main data'!E18/AVERAGE('main data'!E$55:E$64)</f>
        <v>63.829787234042556</v>
      </c>
      <c r="F9" s="4">
        <f>100*'main data'!F18/AVERAGE('main data'!F$55:F$64)</f>
        <v>26.818181818181817</v>
      </c>
      <c r="G9" s="4">
        <f>100*'main data'!G18/AVERAGE('main data'!G$55:G$64)</f>
        <v>70.83658000991711</v>
      </c>
      <c r="H9" s="4">
        <f>100*'main data'!H18/AVERAGE('main data'!H$55:H$64)</f>
        <v>58.47953216374268</v>
      </c>
      <c r="I9" s="4">
        <f>100*'main data'!I18/AVERAGE('main data'!I$55:I$64)</f>
        <v>51.282051282051285</v>
      </c>
      <c r="J9" s="4">
        <f>100*'main data'!J18/AVERAGE('main data'!J$55:J$64)</f>
        <v>44.10354745925216</v>
      </c>
      <c r="K9" s="4">
        <f>100*'main data'!K18/AVERAGE('main data'!K$55:K$64)</f>
        <v>32.17821782178218</v>
      </c>
      <c r="L9" s="4">
        <f>100*'main data'!L18/AVERAGE('main data'!L$55:L$64)</f>
        <v>24.806201550387595</v>
      </c>
      <c r="M9" s="4">
        <f t="shared" si="0"/>
        <v>47.035509158393914</v>
      </c>
      <c r="N9" s="4">
        <f>100*'main data'!N18/AVERAGE('main data'!N$55:N$64)</f>
        <v>75</v>
      </c>
      <c r="O9" s="23">
        <f t="shared" si="1"/>
        <v>159.4539983556563</v>
      </c>
      <c r="P9" s="2">
        <v>128.017</v>
      </c>
      <c r="Q9" s="17">
        <f t="shared" si="2"/>
        <v>124.55689350293812</v>
      </c>
    </row>
    <row r="10" spans="1:17" ht="12">
      <c r="A10" s="14">
        <v>1544</v>
      </c>
      <c r="B10" s="4">
        <f>100*'main data'!B19/AVERAGE('main data'!B$55:B$64)</f>
        <v>52.88461538461538</v>
      </c>
      <c r="C10" s="4">
        <f>100*'main data'!C19/AVERAGE('main data'!C$55:C$64)</f>
        <v>68.21378340365682</v>
      </c>
      <c r="D10" s="4">
        <f>100*'main data'!D19/AVERAGE('main data'!D$55:D$64)</f>
        <v>40.67245119305857</v>
      </c>
      <c r="E10" s="4">
        <f>100*'main data'!E19/AVERAGE('main data'!E$55:E$64)</f>
        <v>75.6501182033097</v>
      </c>
      <c r="F10" s="4">
        <f>100*'main data'!F19/AVERAGE('main data'!F$55:F$64)</f>
        <v>26.363636363636363</v>
      </c>
      <c r="G10" s="4">
        <f>100*'main data'!G19/AVERAGE('main data'!G$55:G$64)</f>
        <v>81.46206701140468</v>
      </c>
      <c r="H10" s="4">
        <f>100*'main data'!H19/AVERAGE('main data'!H$55:H$64)</f>
        <v>58.47953216374268</v>
      </c>
      <c r="I10" s="4">
        <f>100*'main data'!I19/AVERAGE('main data'!I$55:I$64)</f>
        <v>69.93006993006993</v>
      </c>
      <c r="J10" s="4">
        <f>100*'main data'!J19/AVERAGE('main data'!J$55:J$64)</f>
        <v>51.77372962607862</v>
      </c>
      <c r="K10" s="4">
        <f>100*'main data'!K19/AVERAGE('main data'!K$55:K$64)</f>
        <v>34.65346534653465</v>
      </c>
      <c r="L10" s="4">
        <f>100*'main data'!L19/AVERAGE('main data'!L$55:L$64)</f>
        <v>24.806201550387595</v>
      </c>
      <c r="M10" s="4">
        <f t="shared" si="0"/>
        <v>52.23465279866262</v>
      </c>
      <c r="N10" s="4">
        <f>100*'main data'!N19/AVERAGE('main data'!N$55:N$64)</f>
        <v>75</v>
      </c>
      <c r="O10" s="23">
        <f t="shared" si="1"/>
        <v>143.5828439198896</v>
      </c>
      <c r="P10" s="2">
        <v>126.122</v>
      </c>
      <c r="Q10" s="17">
        <f t="shared" si="2"/>
        <v>113.84440773210828</v>
      </c>
    </row>
    <row r="11" spans="1:17" ht="12">
      <c r="A11" s="14">
        <v>1545</v>
      </c>
      <c r="B11" s="4">
        <f>100*'main data'!B20/AVERAGE('main data'!B$55:B$64)</f>
        <v>48.07692307692307</v>
      </c>
      <c r="C11" s="4">
        <f>100*'main data'!C20/AVERAGE('main data'!C$55:C$64)</f>
        <v>70.32348804500704</v>
      </c>
      <c r="D11" s="4">
        <f>100*'main data'!D20/AVERAGE('main data'!D$55:D$64)</f>
        <v>47.451193058568336</v>
      </c>
      <c r="E11" s="4">
        <f>100*'main data'!E20/AVERAGE('main data'!E$55:E$64)</f>
        <v>76.83215130023642</v>
      </c>
      <c r="F11" s="4">
        <f>100*'main data'!F20/AVERAGE('main data'!F$55:F$64)</f>
        <v>24.545454545454547</v>
      </c>
      <c r="G11" s="4">
        <f>100*'main data'!G20/AVERAGE('main data'!G$55:G$64)</f>
        <v>92.08755401289226</v>
      </c>
      <c r="H11" s="4">
        <f>100*'main data'!H20/AVERAGE('main data'!H$55:H$64)</f>
        <v>70.17543859649122</v>
      </c>
      <c r="I11" s="4">
        <f>100*'main data'!I20/AVERAGE('main data'!I$55:I$64)</f>
        <v>69.93006993006993</v>
      </c>
      <c r="J11" s="4">
        <f>100*'main data'!J20/AVERAGE('main data'!J$55:J$64)</f>
        <v>60.40268456375839</v>
      </c>
      <c r="K11" s="4">
        <f>100*'main data'!K20/AVERAGE('main data'!K$55:K$64)</f>
        <v>34.65346534653465</v>
      </c>
      <c r="L11" s="4">
        <f>100*'main data'!L20/AVERAGE('main data'!L$55:L$64)</f>
        <v>24.806201550387595</v>
      </c>
      <c r="M11" s="4">
        <f t="shared" si="0"/>
        <v>53.8421467187511</v>
      </c>
      <c r="N11" s="4">
        <f>100*'main data'!N20/AVERAGE('main data'!N$55:N$64)</f>
        <v>65.75</v>
      </c>
      <c r="O11" s="23">
        <f t="shared" si="1"/>
        <v>122.11623051259555</v>
      </c>
      <c r="P11" s="2">
        <v>107.628</v>
      </c>
      <c r="Q11" s="17">
        <f t="shared" si="2"/>
        <v>113.461395280592</v>
      </c>
    </row>
    <row r="12" spans="1:17" ht="12">
      <c r="A12" s="14">
        <v>1546</v>
      </c>
      <c r="B12" s="4">
        <f>100*'main data'!B21/AVERAGE('main data'!B$55:B$64)</f>
        <v>48.07692307692307</v>
      </c>
      <c r="C12" s="4">
        <f>100*'main data'!C21/AVERAGE('main data'!C$55:C$64)</f>
        <v>70.32348804500704</v>
      </c>
      <c r="D12" s="4">
        <f>100*'main data'!D21/AVERAGE('main data'!D$55:D$64)</f>
        <v>47.451193058568336</v>
      </c>
      <c r="E12" s="4">
        <f>100*'main data'!E21/AVERAGE('main data'!E$55:E$64)</f>
        <v>47.28132387706856</v>
      </c>
      <c r="F12" s="4">
        <f>100*'main data'!F21/AVERAGE('main data'!F$55:F$64)</f>
        <v>24.545454545454547</v>
      </c>
      <c r="G12" s="4">
        <f>100*'main data'!G21/AVERAGE('main data'!G$55:G$64)</f>
        <v>102.71304101437983</v>
      </c>
      <c r="H12" s="4">
        <f>100*'main data'!H21/AVERAGE('main data'!H$55:H$64)</f>
        <v>61.40350877192982</v>
      </c>
      <c r="I12" s="4">
        <f>100*'main data'!I21/AVERAGE('main data'!I$55:I$64)</f>
        <v>46.62004662004662</v>
      </c>
      <c r="J12" s="4">
        <f>100*'main data'!J21/AVERAGE('main data'!J$55:J$64)</f>
        <v>36.4333652924257</v>
      </c>
      <c r="K12" s="4">
        <f>100*'main data'!K21/AVERAGE('main data'!K$55:K$64)</f>
        <v>34.65346534653465</v>
      </c>
      <c r="L12" s="4">
        <f>100*'main data'!L21/AVERAGE('main data'!L$55:L$64)</f>
        <v>31.007751937984494</v>
      </c>
      <c r="M12" s="4">
        <f t="shared" si="0"/>
        <v>51.109647420353056</v>
      </c>
      <c r="N12" s="4">
        <f>100*'main data'!N21/AVERAGE('main data'!N$55:N$64)</f>
        <v>56.25</v>
      </c>
      <c r="O12" s="23">
        <f t="shared" si="1"/>
        <v>110.05749958979357</v>
      </c>
      <c r="P12" s="2">
        <v>98.877</v>
      </c>
      <c r="Q12" s="17">
        <f t="shared" si="2"/>
        <v>111.30748261961182</v>
      </c>
    </row>
    <row r="13" spans="1:17" ht="12">
      <c r="A13" s="14">
        <v>1547</v>
      </c>
      <c r="B13" s="4">
        <f>100*'main data'!B22/AVERAGE('main data'!B$55:B$64)</f>
        <v>28.846153846153847</v>
      </c>
      <c r="C13" s="4">
        <f>100*'main data'!C22/AVERAGE('main data'!C$55:C$64)</f>
        <v>70.32348804500704</v>
      </c>
      <c r="D13" s="4">
        <f>100*'main data'!D22/AVERAGE('main data'!D$55:D$64)</f>
        <v>42.8416485900217</v>
      </c>
      <c r="E13" s="4">
        <f>100*'main data'!E22/AVERAGE('main data'!E$55:E$64)</f>
        <v>59.1016548463357</v>
      </c>
      <c r="F13" s="4">
        <f>100*'main data'!F22/AVERAGE('main data'!F$55:F$64)</f>
        <v>26.363636363636363</v>
      </c>
      <c r="G13" s="4">
        <f>100*'main data'!G22/AVERAGE('main data'!G$55:G$64)</f>
        <v>113.33852801586738</v>
      </c>
      <c r="H13" s="4">
        <f>100*'main data'!H22/AVERAGE('main data'!H$55:H$64)</f>
        <v>52.63157894736842</v>
      </c>
      <c r="I13" s="4">
        <f>100*'main data'!I22/AVERAGE('main data'!I$55:I$64)</f>
        <v>65.26806526806527</v>
      </c>
      <c r="J13" s="4">
        <f>100*'main data'!J22/AVERAGE('main data'!J$55:J$64)</f>
        <v>36.4333652924257</v>
      </c>
      <c r="K13" s="4">
        <f>100*'main data'!K22/AVERAGE('main data'!K$55:K$64)</f>
        <v>34.65346534653465</v>
      </c>
      <c r="L13" s="4">
        <f>100*'main data'!L22/AVERAGE('main data'!L$55:L$64)</f>
        <v>23.25581395348837</v>
      </c>
      <c r="M13" s="4">
        <f t="shared" si="0"/>
        <v>45.42099071689824</v>
      </c>
      <c r="N13" s="4">
        <f>100*'main data'!N22/AVERAGE('main data'!N$55:N$64)</f>
        <v>56.25</v>
      </c>
      <c r="O13" s="23">
        <f t="shared" si="1"/>
        <v>123.84142026006707</v>
      </c>
      <c r="P13" s="2">
        <v>114.394</v>
      </c>
      <c r="Q13" s="17">
        <f t="shared" si="2"/>
        <v>108.25866763996981</v>
      </c>
    </row>
    <row r="14" spans="1:17" ht="12">
      <c r="A14" s="14">
        <v>1548</v>
      </c>
      <c r="B14" s="4">
        <f>100*'main data'!B23/AVERAGE('main data'!B$55:B$64)</f>
        <v>43.26923076923077</v>
      </c>
      <c r="C14" s="4">
        <f>100*'main data'!C23/AVERAGE('main data'!C$55:C$64)</f>
        <v>70.32348804500704</v>
      </c>
      <c r="D14" s="4">
        <f>100*'main data'!D23/AVERAGE('main data'!D$55:D$64)</f>
        <v>37.960954446854664</v>
      </c>
      <c r="E14" s="4">
        <f>100*'main data'!E23/AVERAGE('main data'!E$55:E$64)</f>
        <v>70.92198581560284</v>
      </c>
      <c r="F14" s="4">
        <f>100*'main data'!F23/AVERAGE('main data'!F$55:F$64)</f>
        <v>27.272727272727273</v>
      </c>
      <c r="G14" s="4">
        <f>100*'main data'!G23/AVERAGE('main data'!G$55:G$64)</f>
        <v>113.33852801586738</v>
      </c>
      <c r="H14" s="4">
        <f>100*'main data'!H23/AVERAGE('main data'!H$55:H$64)</f>
        <v>58.47953216374268</v>
      </c>
      <c r="I14" s="4">
        <f>100*'main data'!I23/AVERAGE('main data'!I$55:I$64)</f>
        <v>69.93006993006993</v>
      </c>
      <c r="J14" s="4">
        <f>100*'main data'!J23/AVERAGE('main data'!J$55:J$64)</f>
        <v>47.938638542665394</v>
      </c>
      <c r="K14" s="4">
        <f>100*'main data'!K23/AVERAGE('main data'!K$55:K$64)</f>
        <v>34.65346534653465</v>
      </c>
      <c r="L14" s="4">
        <f>100*'main data'!L23/AVERAGE('main data'!L$55:L$64)</f>
        <v>23.25581395348837</v>
      </c>
      <c r="M14" s="4">
        <f t="shared" si="0"/>
        <v>51.540229826915635</v>
      </c>
      <c r="N14" s="4">
        <f>100*'main data'!N23/AVERAGE('main data'!N$55:N$64)</f>
        <v>62.5</v>
      </c>
      <c r="O14" s="23">
        <f t="shared" si="1"/>
        <v>121.26449612252387</v>
      </c>
      <c r="P14" s="2">
        <v>113.853</v>
      </c>
      <c r="Q14" s="17">
        <f t="shared" si="2"/>
        <v>106.50970648338108</v>
      </c>
    </row>
    <row r="15" spans="1:17" ht="12">
      <c r="A15" s="14">
        <v>1549</v>
      </c>
      <c r="B15" s="4">
        <f>100*'main data'!B24/AVERAGE('main data'!B$55:B$64)</f>
        <v>40.96153846153846</v>
      </c>
      <c r="C15" s="4">
        <f>100*'main data'!C24/AVERAGE('main data'!C$55:C$64)</f>
        <v>70.32348804500704</v>
      </c>
      <c r="D15" s="4">
        <f>100*'main data'!D24/AVERAGE('main data'!D$55:D$64)</f>
        <v>54.229934924078094</v>
      </c>
      <c r="E15" s="4">
        <f>100*'main data'!E24/AVERAGE('main data'!E$55:E$64)</f>
        <v>82.74231678486998</v>
      </c>
      <c r="F15" s="4">
        <f>100*'main data'!F24/AVERAGE('main data'!F$55:F$64)</f>
        <v>31.818181818181817</v>
      </c>
      <c r="G15" s="4">
        <f>100*'main data'!G24/AVERAGE('main data'!G$55:G$64)</f>
        <v>113.33852801586738</v>
      </c>
      <c r="H15" s="4">
        <f>100*'main data'!H24/AVERAGE('main data'!H$55:H$64)</f>
        <v>58.47953216374268</v>
      </c>
      <c r="I15" s="4">
        <f>100*'main data'!I24/AVERAGE('main data'!I$55:I$64)</f>
        <v>93.24009324009324</v>
      </c>
      <c r="J15" s="4">
        <f>100*'main data'!J24/AVERAGE('main data'!J$55:J$64)</f>
        <v>47.938638542665394</v>
      </c>
      <c r="K15" s="4">
        <f>100*'main data'!K24/AVERAGE('main data'!K$55:K$64)</f>
        <v>49.504950495049506</v>
      </c>
      <c r="L15" s="4">
        <f>100*'main data'!L24/AVERAGE('main data'!L$55:L$64)</f>
        <v>38.75968992248062</v>
      </c>
      <c r="M15" s="4">
        <f t="shared" si="0"/>
        <v>57.00943339835665</v>
      </c>
      <c r="N15" s="4">
        <f>100*'main data'!N24/AVERAGE('main data'!N$55:N$64)</f>
        <v>62.5</v>
      </c>
      <c r="O15" s="23">
        <f t="shared" si="1"/>
        <v>109.63097907547635</v>
      </c>
      <c r="P15" s="2">
        <v>104.561</v>
      </c>
      <c r="Q15" s="17">
        <f t="shared" si="2"/>
        <v>104.84882420355231</v>
      </c>
    </row>
    <row r="16" spans="1:17" ht="12">
      <c r="A16" s="14">
        <v>1550</v>
      </c>
      <c r="B16" s="4">
        <f>100*'main data'!B25/AVERAGE('main data'!B$55:B$64)</f>
        <v>57.69230769230769</v>
      </c>
      <c r="C16" s="4">
        <f>100*'main data'!C25/AVERAGE('main data'!C$55:C$64)</f>
        <v>70.32348804500704</v>
      </c>
      <c r="D16" s="4">
        <f>100*'main data'!D25/AVERAGE('main data'!D$55:D$64)</f>
        <v>54.229934924078094</v>
      </c>
      <c r="E16" s="4">
        <f>100*'main data'!E25/AVERAGE('main data'!E$55:E$64)</f>
        <v>94.56264775413712</v>
      </c>
      <c r="F16" s="4">
        <f>100*'main data'!F25/AVERAGE('main data'!F$55:F$64)</f>
        <v>27.272727272727273</v>
      </c>
      <c r="G16" s="4">
        <f>100*'main data'!G25/AVERAGE('main data'!G$55:G$64)</f>
        <v>113.33852801586738</v>
      </c>
      <c r="H16" s="4">
        <f>100*'main data'!H25/AVERAGE('main data'!H$55:H$64)</f>
        <v>58.47953216374268</v>
      </c>
      <c r="I16" s="4">
        <f>100*'main data'!I25/AVERAGE('main data'!I$55:I$64)</f>
        <v>93.24009324009324</v>
      </c>
      <c r="J16" s="4">
        <f>100*'main data'!J25/AVERAGE('main data'!J$55:J$64)</f>
        <v>47.938638542665394</v>
      </c>
      <c r="K16" s="4">
        <f>100*'main data'!K25/AVERAGE('main data'!K$55:K$64)</f>
        <v>49.504950495049506</v>
      </c>
      <c r="L16" s="4">
        <f>100*'main data'!L25/AVERAGE('main data'!L$55:L$64)</f>
        <v>31.007751937984494</v>
      </c>
      <c r="M16" s="4">
        <f t="shared" si="0"/>
        <v>61.364801393383225</v>
      </c>
      <c r="N16" s="4">
        <f>100*'main data'!N25/AVERAGE('main data'!N$55:N$64)</f>
        <v>75</v>
      </c>
      <c r="O16" s="23">
        <f t="shared" si="1"/>
        <v>122.21990179550555</v>
      </c>
      <c r="P16" s="2">
        <v>107.583</v>
      </c>
      <c r="Q16" s="17">
        <f t="shared" si="2"/>
        <v>113.60521810649038</v>
      </c>
    </row>
    <row r="17" spans="1:17" ht="12">
      <c r="A17" s="14">
        <v>1551</v>
      </c>
      <c r="B17" s="4">
        <f>100*'main data'!B26/AVERAGE('main data'!B$55:B$64)</f>
        <v>67.3076923076923</v>
      </c>
      <c r="C17" s="4">
        <f>100*'main data'!C26/AVERAGE('main data'!C$55:C$64)</f>
        <v>69.26863572433193</v>
      </c>
      <c r="D17" s="4">
        <f>100*'main data'!D26/AVERAGE('main data'!D$55:D$64)</f>
        <v>54.229934924078094</v>
      </c>
      <c r="E17" s="4">
        <f>100*'main data'!E26/AVERAGE('main data'!E$55:E$64)</f>
        <v>94.56264775413712</v>
      </c>
      <c r="F17" s="4">
        <f>100*'main data'!F26/AVERAGE('main data'!F$55:F$64)</f>
        <v>31.818181818181817</v>
      </c>
      <c r="G17" s="4">
        <f>100*'main data'!G26/AVERAGE('main data'!G$55:G$64)</f>
        <v>113.33852801586738</v>
      </c>
      <c r="H17" s="4">
        <f>100*'main data'!H26/AVERAGE('main data'!H$55:H$64)</f>
        <v>65.78947368421052</v>
      </c>
      <c r="I17" s="4">
        <f>100*'main data'!I26/AVERAGE('main data'!I$55:I$64)</f>
        <v>102.56410256410257</v>
      </c>
      <c r="J17" s="4">
        <f>100*'main data'!J26/AVERAGE('main data'!J$55:J$64)</f>
        <v>47.938638542665394</v>
      </c>
      <c r="K17" s="4">
        <f>100*'main data'!K26/AVERAGE('main data'!K$55:K$64)</f>
        <v>49.504950495049506</v>
      </c>
      <c r="L17" s="4">
        <f>100*'main data'!L26/AVERAGE('main data'!L$55:L$64)</f>
        <v>31.007751937984494</v>
      </c>
      <c r="M17" s="4">
        <f t="shared" si="0"/>
        <v>64.7689001630716</v>
      </c>
      <c r="N17" s="4">
        <f>100*'main data'!N26/AVERAGE('main data'!N$55:N$64)</f>
        <v>75</v>
      </c>
      <c r="O17" s="23">
        <f t="shared" si="1"/>
        <v>115.79631553287008</v>
      </c>
      <c r="P17" s="2">
        <v>101.944</v>
      </c>
      <c r="Q17" s="17">
        <f t="shared" si="2"/>
        <v>113.58816167000516</v>
      </c>
    </row>
    <row r="18" spans="1:17" ht="12">
      <c r="A18" s="14">
        <v>1552</v>
      </c>
      <c r="B18" s="4">
        <f>100*'main data'!B27/AVERAGE('main data'!B$55:B$64)</f>
        <v>62.5</v>
      </c>
      <c r="C18" s="4">
        <f>100*'main data'!C27/AVERAGE('main data'!C$55:C$64)</f>
        <v>68.21378340365682</v>
      </c>
      <c r="D18" s="4">
        <f>100*'main data'!D27/AVERAGE('main data'!D$55:D$64)</f>
        <v>54.229934924078094</v>
      </c>
      <c r="E18" s="4">
        <f>100*'main data'!E27/AVERAGE('main data'!E$55:E$64)</f>
        <v>94.56264775413712</v>
      </c>
      <c r="F18" s="4">
        <f>100*'main data'!F27/AVERAGE('main data'!F$55:F$64)</f>
        <v>37.272727272727266</v>
      </c>
      <c r="G18" s="4">
        <f>100*'main data'!G27/AVERAGE('main data'!G$55:G$64)</f>
        <v>106.25487001487568</v>
      </c>
      <c r="H18" s="4">
        <f>100*'main data'!H27/AVERAGE('main data'!H$55:H$64)</f>
        <v>73.09941520467835</v>
      </c>
      <c r="I18" s="4">
        <f>100*'main data'!I27/AVERAGE('main data'!I$55:I$64)</f>
        <v>81.58508158508158</v>
      </c>
      <c r="J18" s="4">
        <f>100*'main data'!J27/AVERAGE('main data'!J$55:J$64)</f>
        <v>47.938638542665394</v>
      </c>
      <c r="K18" s="4">
        <f>100*'main data'!K27/AVERAGE('main data'!K$55:K$64)</f>
        <v>49.504950495049506</v>
      </c>
      <c r="L18" s="4">
        <f>100*'main data'!L27/AVERAGE('main data'!L$55:L$64)</f>
        <v>31.007751937984494</v>
      </c>
      <c r="M18" s="4">
        <f t="shared" si="0"/>
        <v>62.38013429816198</v>
      </c>
      <c r="N18" s="4">
        <f>100*'main data'!N27/AVERAGE('main data'!N$55:N$64)</f>
        <v>75</v>
      </c>
      <c r="O18" s="23">
        <f t="shared" si="1"/>
        <v>120.23058437405426</v>
      </c>
      <c r="P18" s="2">
        <v>105.914</v>
      </c>
      <c r="Q18" s="17">
        <f t="shared" si="2"/>
        <v>113.51717844105053</v>
      </c>
    </row>
    <row r="19" spans="1:17" ht="12">
      <c r="A19" s="14">
        <v>1553</v>
      </c>
      <c r="B19" s="4">
        <f>100*'main data'!B28/AVERAGE('main data'!B$55:B$64)</f>
        <v>48.07692307692307</v>
      </c>
      <c r="C19" s="4">
        <f>100*'main data'!C28/AVERAGE('main data'!C$55:C$64)</f>
        <v>79.11392405063292</v>
      </c>
      <c r="D19" s="4">
        <f>100*'main data'!D28/AVERAGE('main data'!D$55:D$64)</f>
        <v>54.229934924078094</v>
      </c>
      <c r="E19" s="4">
        <f>100*'main data'!E28/AVERAGE('main data'!E$55:E$64)</f>
        <v>94.56264775413712</v>
      </c>
      <c r="F19" s="4">
        <f>100*'main data'!F28/AVERAGE('main data'!F$55:F$64)</f>
        <v>40.90909090909091</v>
      </c>
      <c r="G19" s="4">
        <f>100*'main data'!G28/AVERAGE('main data'!G$55:G$64)</f>
        <v>131.04767301834667</v>
      </c>
      <c r="H19" s="4">
        <f>100*'main data'!H28/AVERAGE('main data'!H$55:H$64)</f>
        <v>73.09941520467835</v>
      </c>
      <c r="I19" s="4">
        <f>100*'main data'!I28/AVERAGE('main data'!I$55:I$64)</f>
        <v>60.60606060606061</v>
      </c>
      <c r="J19" s="4">
        <f>100*'main data'!J28/AVERAGE('main data'!J$55:J$64)</f>
        <v>47.938638542665394</v>
      </c>
      <c r="K19" s="4">
        <f>100*'main data'!K28/AVERAGE('main data'!K$55:K$64)</f>
        <v>39.603960396039604</v>
      </c>
      <c r="L19" s="4">
        <f>100*'main data'!L28/AVERAGE('main data'!L$55:L$64)</f>
        <v>31.007751937984494</v>
      </c>
      <c r="M19" s="4">
        <f t="shared" si="0"/>
        <v>60.57800179315843</v>
      </c>
      <c r="N19" s="4">
        <f>100*'main data'!N28/AVERAGE('main data'!N$55:N$64)</f>
        <v>75</v>
      </c>
      <c r="O19" s="23">
        <f t="shared" si="1"/>
        <v>123.8073191256539</v>
      </c>
      <c r="P19" s="2">
        <v>108.981</v>
      </c>
      <c r="Q19" s="17">
        <f t="shared" si="2"/>
        <v>113.60449906465706</v>
      </c>
    </row>
    <row r="20" spans="1:17" ht="12">
      <c r="A20" s="14">
        <v>1554</v>
      </c>
      <c r="B20" s="4">
        <f>100*'main data'!B29/AVERAGE('main data'!B$55:B$64)</f>
        <v>60.19230769230769</v>
      </c>
      <c r="C20" s="4">
        <f>100*'main data'!C29/AVERAGE('main data'!C$55:C$64)</f>
        <v>79.11392405063292</v>
      </c>
      <c r="D20" s="4">
        <f>100*'main data'!D29/AVERAGE('main data'!D$55:D$64)</f>
        <v>54.229934924078094</v>
      </c>
      <c r="E20" s="4">
        <f>100*'main data'!E29/AVERAGE('main data'!E$55:E$64)</f>
        <v>94.56264775413712</v>
      </c>
      <c r="F20" s="4">
        <f>100*'main data'!F29/AVERAGE('main data'!F$55:F$64)</f>
        <v>41.81818181818181</v>
      </c>
      <c r="G20" s="4">
        <f>100*'main data'!G29/AVERAGE('main data'!G$55:G$64)</f>
        <v>141.67316001983423</v>
      </c>
      <c r="H20" s="4">
        <f>100*'main data'!H29/AVERAGE('main data'!H$55:H$64)</f>
        <v>73.09941520467835</v>
      </c>
      <c r="I20" s="4">
        <f>100*'main data'!I29/AVERAGE('main data'!I$55:I$64)</f>
        <v>102.56410256410257</v>
      </c>
      <c r="J20" s="4">
        <f>100*'main data'!J29/AVERAGE('main data'!J$55:J$64)</f>
        <v>48.8974113135187</v>
      </c>
      <c r="K20" s="4">
        <f>100*'main data'!K29/AVERAGE('main data'!K$55:K$64)</f>
        <v>39.603960396039604</v>
      </c>
      <c r="L20" s="4">
        <f>100*'main data'!L29/AVERAGE('main data'!L$55:L$64)</f>
        <v>31.007751937984494</v>
      </c>
      <c r="M20" s="4">
        <f t="shared" si="0"/>
        <v>66.39602488468762</v>
      </c>
      <c r="N20" s="4">
        <f>100*'main data'!N29/AVERAGE('main data'!N$55:N$64)</f>
        <v>75</v>
      </c>
      <c r="O20" s="23">
        <f t="shared" si="1"/>
        <v>112.95856962861137</v>
      </c>
      <c r="P20" s="2">
        <v>99.328</v>
      </c>
      <c r="Q20" s="17">
        <f t="shared" si="2"/>
        <v>113.72278675560906</v>
      </c>
    </row>
    <row r="21" spans="1:17" ht="12">
      <c r="A21" s="14">
        <v>1555</v>
      </c>
      <c r="B21" s="4">
        <f>100*'main data'!B30/AVERAGE('main data'!B$55:B$64)</f>
        <v>52.88461538461538</v>
      </c>
      <c r="C21" s="4">
        <f>100*'main data'!C30/AVERAGE('main data'!C$55:C$64)</f>
        <v>83.68495077355837</v>
      </c>
      <c r="D21" s="4">
        <f>100*'main data'!D30/AVERAGE('main data'!D$55:D$64)</f>
        <v>54.229934924078094</v>
      </c>
      <c r="E21" s="4">
        <f>100*'main data'!E30/AVERAGE('main data'!E$55:E$64)</f>
        <v>94.56264775413712</v>
      </c>
      <c r="F21" s="4">
        <f>100*'main data'!F30/AVERAGE('main data'!F$55:F$64)</f>
        <v>40.90909090909091</v>
      </c>
      <c r="G21" s="4">
        <f>100*'main data'!G30/AVERAGE('main data'!G$55:G$64)</f>
        <v>141.67316001983423</v>
      </c>
      <c r="H21" s="4">
        <f>100*'main data'!H30/AVERAGE('main data'!H$55:H$64)</f>
        <v>80.4093567251462</v>
      </c>
      <c r="I21" s="4">
        <f>100*'main data'!I30/AVERAGE('main data'!I$55:I$64)</f>
        <v>102.56410256410257</v>
      </c>
      <c r="J21" s="4">
        <f>100*'main data'!J30/AVERAGE('main data'!J$55:J$64)</f>
        <v>47.938638542665394</v>
      </c>
      <c r="K21" s="4">
        <f>100*'main data'!K30/AVERAGE('main data'!K$55:K$64)</f>
        <v>43.06930693069307</v>
      </c>
      <c r="L21" s="4">
        <f>100*'main data'!L30/AVERAGE('main data'!L$55:L$64)</f>
        <v>31.007751937984494</v>
      </c>
      <c r="M21" s="4">
        <f t="shared" si="0"/>
        <v>64.92676697817507</v>
      </c>
      <c r="N21" s="4">
        <f>100*'main data'!N30/AVERAGE('main data'!N$55:N$64)</f>
        <v>75</v>
      </c>
      <c r="O21" s="23">
        <f t="shared" si="1"/>
        <v>115.51476146226567</v>
      </c>
      <c r="P21" s="2">
        <v>101.584</v>
      </c>
      <c r="Q21" s="17">
        <f t="shared" si="2"/>
        <v>113.7135390044354</v>
      </c>
    </row>
    <row r="22" spans="1:17" ht="12">
      <c r="A22" s="14">
        <v>1556</v>
      </c>
      <c r="B22" s="4">
        <f>100*'main data'!B31/AVERAGE('main data'!B$55:B$64)</f>
        <v>48.07692307692307</v>
      </c>
      <c r="C22" s="4">
        <f>100*'main data'!C31/AVERAGE('main data'!C$55:C$64)</f>
        <v>83.68495077355837</v>
      </c>
      <c r="D22" s="4">
        <f>100*'main data'!D31/AVERAGE('main data'!D$55:D$64)</f>
        <v>65.07592190889372</v>
      </c>
      <c r="E22" s="4">
        <f>100*'main data'!E31/AVERAGE('main data'!E$55:E$64)</f>
        <v>106.38297872340426</v>
      </c>
      <c r="F22" s="4">
        <f>100*'main data'!F31/AVERAGE('main data'!F$55:F$64)</f>
        <v>40.00000000000001</v>
      </c>
      <c r="G22" s="4">
        <f>100*'main data'!G31/AVERAGE('main data'!G$55:G$64)</f>
        <v>79.69115251115676</v>
      </c>
      <c r="H22" s="4">
        <f>100*'main data'!H31/AVERAGE('main data'!H$55:H$64)</f>
        <v>87.71929824561403</v>
      </c>
      <c r="I22" s="4">
        <f>100*'main data'!I31/AVERAGE('main data'!I$55:I$64)</f>
        <v>102.56410256410257</v>
      </c>
      <c r="J22" s="4">
        <f>100*'main data'!J31/AVERAGE('main data'!J$55:J$64)</f>
        <v>47.938638542665394</v>
      </c>
      <c r="K22" s="4">
        <f>100*'main data'!K31/AVERAGE('main data'!K$55:K$64)</f>
        <v>46.03960396039605</v>
      </c>
      <c r="L22" s="4">
        <f>100*'main data'!L31/AVERAGE('main data'!L$55:L$64)</f>
        <v>31.007751937984494</v>
      </c>
      <c r="M22" s="4">
        <f t="shared" si="0"/>
        <v>59.42598688332179</v>
      </c>
      <c r="N22" s="4">
        <f>100*'main data'!N31/AVERAGE('main data'!N$55:N$64)</f>
        <v>75</v>
      </c>
      <c r="O22" s="23">
        <f t="shared" si="1"/>
        <v>126.20741183020914</v>
      </c>
      <c r="P22" s="2">
        <v>111.417</v>
      </c>
      <c r="Q22" s="17">
        <f t="shared" si="2"/>
        <v>113.27482505381506</v>
      </c>
    </row>
    <row r="23" spans="1:17" ht="12">
      <c r="A23" s="14">
        <v>1557</v>
      </c>
      <c r="B23" s="4">
        <f>100*'main data'!B32/AVERAGE('main data'!B$55:B$64)</f>
        <v>79.42307692307692</v>
      </c>
      <c r="C23" s="4">
        <f>100*'main data'!C32/AVERAGE('main data'!C$55:C$64)</f>
        <v>87.9043600562588</v>
      </c>
      <c r="D23" s="4">
        <f>100*'main data'!D32/AVERAGE('main data'!D$55:D$64)</f>
        <v>65.07592190889372</v>
      </c>
      <c r="E23" s="4">
        <f>100*'main data'!E32/AVERAGE('main data'!E$55:E$64)</f>
        <v>100.4728132387707</v>
      </c>
      <c r="F23" s="4">
        <f>100*'main data'!F32/AVERAGE('main data'!F$55:F$64)</f>
        <v>39.09090909090909</v>
      </c>
      <c r="G23" s="4">
        <f>100*'main data'!G32/AVERAGE('main data'!G$55:G$64)</f>
        <v>74.37840901041297</v>
      </c>
      <c r="H23" s="4">
        <f>100*'main data'!H32/AVERAGE('main data'!H$55:H$64)</f>
        <v>55.55555555555555</v>
      </c>
      <c r="I23" s="4">
        <f>100*'main data'!I32/AVERAGE('main data'!I$55:I$64)</f>
        <v>121.21212121212122</v>
      </c>
      <c r="J23" s="4">
        <f>100*'main data'!J32/AVERAGE('main data'!J$55:J$64)</f>
        <v>56.56759348034516</v>
      </c>
      <c r="K23" s="4">
        <f>100*'main data'!K32/AVERAGE('main data'!K$55:K$64)</f>
        <v>49.504950495049506</v>
      </c>
      <c r="L23" s="4">
        <f>100*'main data'!L32/AVERAGE('main data'!L$55:L$64)</f>
        <v>34.883720930232556</v>
      </c>
      <c r="M23" s="4">
        <f t="shared" si="0"/>
        <v>68.53876438578806</v>
      </c>
      <c r="N23" s="4">
        <f>100*'main data'!N32/AVERAGE('main data'!N$55:N$64)</f>
        <v>75</v>
      </c>
      <c r="O23" s="23">
        <f t="shared" si="1"/>
        <v>109.42712590767353</v>
      </c>
      <c r="P23" s="2">
        <v>96.712</v>
      </c>
      <c r="Q23" s="17">
        <f t="shared" si="2"/>
        <v>113.14741284191572</v>
      </c>
    </row>
    <row r="24" spans="1:17" ht="12">
      <c r="A24" s="14">
        <v>1558</v>
      </c>
      <c r="B24" s="4">
        <f>100*'main data'!B33/AVERAGE('main data'!B$55:B$64)</f>
        <v>57.69230769230769</v>
      </c>
      <c r="C24" s="4">
        <f>100*'main data'!C33/AVERAGE('main data'!C$55:C$64)</f>
        <v>79.11392405063292</v>
      </c>
      <c r="D24" s="4">
        <f>100*'main data'!D33/AVERAGE('main data'!D$55:D$64)</f>
        <v>54.229934924078094</v>
      </c>
      <c r="E24" s="4">
        <f>100*'main data'!E33/AVERAGE('main data'!E$55:E$64)</f>
        <v>94.56264775413712</v>
      </c>
      <c r="F24" s="4">
        <f>100*'main data'!F33/AVERAGE('main data'!F$55:F$64)</f>
        <v>41.81818181818181</v>
      </c>
      <c r="G24" s="4">
        <f>100*'main data'!G33/AVERAGE('main data'!G$55:G$64)</f>
        <v>77.92023801090883</v>
      </c>
      <c r="H24" s="4">
        <f>100*'main data'!H33/AVERAGE('main data'!H$55:H$64)</f>
        <v>73.09941520467835</v>
      </c>
      <c r="I24" s="4">
        <f>100*'main data'!I33/AVERAGE('main data'!I$55:I$64)</f>
        <v>93.24009324009324</v>
      </c>
      <c r="J24" s="4">
        <f>100*'main data'!J33/AVERAGE('main data'!J$55:J$64)</f>
        <v>64.23777564717163</v>
      </c>
      <c r="K24" s="4">
        <f>100*'main data'!K33/AVERAGE('main data'!K$55:K$64)</f>
        <v>52.97029702970297</v>
      </c>
      <c r="L24" s="4">
        <f>100*'main data'!L33/AVERAGE('main data'!L$55:L$64)</f>
        <v>38.75968992248062</v>
      </c>
      <c r="M24" s="4">
        <f t="shared" si="0"/>
        <v>62.072705788459615</v>
      </c>
      <c r="N24" s="4">
        <f>100*'main data'!N33/AVERAGE('main data'!N$55:N$64)</f>
        <v>75</v>
      </c>
      <c r="O24" s="23">
        <f t="shared" si="1"/>
        <v>120.82605236445774</v>
      </c>
      <c r="P24" s="2">
        <v>107.177</v>
      </c>
      <c r="Q24" s="17">
        <f t="shared" si="2"/>
        <v>112.73505730190034</v>
      </c>
    </row>
    <row r="25" spans="1:17" ht="12">
      <c r="A25" s="14">
        <v>1559</v>
      </c>
      <c r="B25" s="4">
        <f>100*'main data'!B34/AVERAGE('main data'!B$55:B$64)</f>
        <v>57.69230769230769</v>
      </c>
      <c r="C25" s="4">
        <f>100*'main data'!C34/AVERAGE('main data'!C$55:C$64)</f>
        <v>79.11392405063292</v>
      </c>
      <c r="D25" s="4">
        <f>100*'main data'!D34/AVERAGE('main data'!D$55:D$64)</f>
        <v>54.229934924078094</v>
      </c>
      <c r="E25" s="4">
        <f>100*'main data'!E34/AVERAGE('main data'!E$55:E$64)</f>
        <v>94.56264775413712</v>
      </c>
      <c r="F25" s="4">
        <f>100*'main data'!F34/AVERAGE('main data'!F$55:F$64)</f>
        <v>51.81818181818182</v>
      </c>
      <c r="G25" s="4">
        <f>100*'main data'!G34/AVERAGE('main data'!G$55:G$64)</f>
        <v>80.61202805128568</v>
      </c>
      <c r="H25" s="4">
        <f>100*'main data'!H34/AVERAGE('main data'!H$55:H$64)</f>
        <v>65.78947368421052</v>
      </c>
      <c r="I25" s="4">
        <f>100*'main data'!I34/AVERAGE('main data'!I$55:I$64)</f>
        <v>93.24009324009324</v>
      </c>
      <c r="J25" s="4">
        <f>100*'main data'!J34/AVERAGE('main data'!J$55:J$64)</f>
        <v>71.90795781399808</v>
      </c>
      <c r="K25" s="4">
        <f>100*'main data'!K34/AVERAGE('main data'!K$55:K$64)</f>
        <v>55.940594059405946</v>
      </c>
      <c r="L25" s="4">
        <f>100*'main data'!L34/AVERAGE('main data'!L$55:L$64)</f>
        <v>42.63565891472868</v>
      </c>
      <c r="M25" s="4">
        <f t="shared" si="0"/>
        <v>63.40110260317808</v>
      </c>
      <c r="N25" s="4">
        <f>100*'main data'!N34/AVERAGE('main data'!N$55:N$64)</f>
        <v>75</v>
      </c>
      <c r="O25" s="23">
        <f t="shared" si="1"/>
        <v>118.29447268357208</v>
      </c>
      <c r="P25" s="2">
        <v>105.192</v>
      </c>
      <c r="Q25" s="17">
        <f t="shared" si="2"/>
        <v>112.45576914933844</v>
      </c>
    </row>
    <row r="26" spans="1:17" ht="12">
      <c r="A26" s="14">
        <v>1560</v>
      </c>
      <c r="B26" s="4">
        <f>100*'main data'!B35/AVERAGE('main data'!B$55:B$64)</f>
        <v>57.69230769230769</v>
      </c>
      <c r="C26" s="4">
        <f>100*'main data'!C35/AVERAGE('main data'!C$55:C$64)</f>
        <v>70.32348804500704</v>
      </c>
      <c r="D26" s="4">
        <f>100*'main data'!D35/AVERAGE('main data'!D$55:D$64)</f>
        <v>61.00867678958786</v>
      </c>
      <c r="E26" s="4">
        <f>100*'main data'!E35/AVERAGE('main data'!E$55:E$64)</f>
        <v>106.38297872340426</v>
      </c>
      <c r="F26" s="4">
        <f>100*'main data'!F35/AVERAGE('main data'!F$55:F$64)</f>
        <v>61.81818181818182</v>
      </c>
      <c r="G26" s="4">
        <f>100*'main data'!G35/AVERAGE('main data'!G$55:G$64)</f>
        <v>75.79514061061131</v>
      </c>
      <c r="H26" s="4">
        <f>100*'main data'!H35/AVERAGE('main data'!H$55:H$64)</f>
        <v>58.47953216374268</v>
      </c>
      <c r="I26" s="4">
        <f>100*'main data'!I35/AVERAGE('main data'!I$55:I$64)</f>
        <v>93.24009324009324</v>
      </c>
      <c r="J26" s="4">
        <f>100*'main data'!J35/AVERAGE('main data'!J$55:J$64)</f>
        <v>60.40268456375839</v>
      </c>
      <c r="K26" s="4">
        <f>100*'main data'!K35/AVERAGE('main data'!K$55:K$64)</f>
        <v>59.40594059405941</v>
      </c>
      <c r="L26" s="4">
        <f>100*'main data'!L35/AVERAGE('main data'!L$55:L$64)</f>
        <v>46.51162790697674</v>
      </c>
      <c r="M26" s="4">
        <f t="shared" si="0"/>
        <v>63.288496513321554</v>
      </c>
      <c r="N26" s="4">
        <f>100*'main data'!N35/AVERAGE('main data'!N$55:N$64)</f>
        <v>75</v>
      </c>
      <c r="O26" s="23">
        <f t="shared" si="1"/>
        <v>118.50494818471995</v>
      </c>
      <c r="P26" s="2">
        <v>105.914</v>
      </c>
      <c r="Q26" s="17">
        <f t="shared" si="2"/>
        <v>111.88789790275125</v>
      </c>
    </row>
    <row r="27" spans="1:17" ht="12">
      <c r="A27" s="14">
        <v>1561</v>
      </c>
      <c r="B27" s="4">
        <f>100*'main data'!B36/AVERAGE('main data'!B$55:B$64)</f>
        <v>76.92307692307692</v>
      </c>
      <c r="C27" s="4">
        <f>100*'main data'!C36/AVERAGE('main data'!C$55:C$64)</f>
        <v>96.69479606188467</v>
      </c>
      <c r="D27" s="4">
        <f>100*'main data'!D36/AVERAGE('main data'!D$55:D$64)</f>
        <v>61.00867678958786</v>
      </c>
      <c r="E27" s="4">
        <f>100*'main data'!E36/AVERAGE('main data'!E$55:E$64)</f>
        <v>106.38297872340426</v>
      </c>
      <c r="F27" s="4">
        <f>100*'main data'!F36/AVERAGE('main data'!F$55:F$64)</f>
        <v>54.54545454545455</v>
      </c>
      <c r="G27" s="4">
        <f>100*'main data'!G36/AVERAGE('main data'!G$55:G$64)</f>
        <v>70.83658000991711</v>
      </c>
      <c r="H27" s="4">
        <f>100*'main data'!H36/AVERAGE('main data'!H$55:H$64)</f>
        <v>58.47953216374268</v>
      </c>
      <c r="I27" s="4">
        <f>100*'main data'!I36/AVERAGE('main data'!I$55:I$64)</f>
        <v>93.24009324009324</v>
      </c>
      <c r="J27" s="4">
        <f>100*'main data'!J36/AVERAGE('main data'!J$55:J$64)</f>
        <v>60.40268456375839</v>
      </c>
      <c r="K27" s="4">
        <f>100*'main data'!K36/AVERAGE('main data'!K$55:K$64)</f>
        <v>74.25742574257426</v>
      </c>
      <c r="L27" s="4">
        <f>100*'main data'!L36/AVERAGE('main data'!L$55:L$64)</f>
        <v>50.3875968992248</v>
      </c>
      <c r="M27" s="4">
        <f t="shared" si="0"/>
        <v>71.68620025091121</v>
      </c>
      <c r="N27" s="4">
        <f>100*'main data'!N36/AVERAGE('main data'!N$55:N$64)</f>
        <v>87.5</v>
      </c>
      <c r="O27" s="23">
        <f t="shared" si="1"/>
        <v>122.0597544488875</v>
      </c>
      <c r="P27" s="2">
        <v>108.44</v>
      </c>
      <c r="Q27" s="17">
        <f t="shared" si="2"/>
        <v>112.55971454157829</v>
      </c>
    </row>
    <row r="28" spans="1:17" ht="12">
      <c r="A28" s="14">
        <v>1562</v>
      </c>
      <c r="B28" s="4">
        <f>100*'main data'!B37/AVERAGE('main data'!B$55:B$64)</f>
        <v>76.92307692307692</v>
      </c>
      <c r="C28" s="4">
        <f>100*'main data'!C37/AVERAGE('main data'!C$55:C$64)</f>
        <v>96.69479606188467</v>
      </c>
      <c r="D28" s="4">
        <f>100*'main data'!D37/AVERAGE('main data'!D$55:D$64)</f>
        <v>67.78741865509762</v>
      </c>
      <c r="E28" s="4">
        <f>100*'main data'!E37/AVERAGE('main data'!E$55:E$64)</f>
        <v>118.2033096926714</v>
      </c>
      <c r="F28" s="4"/>
      <c r="G28" s="4">
        <f>100*'main data'!G37/AVERAGE('main data'!G$55:G$64)</f>
        <v>82.3829425515336</v>
      </c>
      <c r="H28" s="4">
        <f>100*'main data'!H37/AVERAGE('main data'!H$55:H$64)</f>
        <v>58.47953216374268</v>
      </c>
      <c r="I28" s="4">
        <f>100*'main data'!I37/AVERAGE('main data'!I$55:I$64)</f>
        <v>93.24009324009324</v>
      </c>
      <c r="J28" s="4">
        <f>100*'main data'!J37/AVERAGE('main data'!J$55:J$64)</f>
        <v>67.11409395973155</v>
      </c>
      <c r="K28" s="4">
        <f>100*'main data'!K37/AVERAGE('main data'!K$55:K$64)</f>
        <v>79.20792079207921</v>
      </c>
      <c r="L28" s="4">
        <f>100*'main data'!L37/AVERAGE('main data'!L$55:L$64)</f>
        <v>54.263565891472865</v>
      </c>
      <c r="M28" s="4">
        <f t="shared" si="0"/>
        <v>75.63807884706634</v>
      </c>
      <c r="N28" s="4">
        <f>100*'main data'!N37/AVERAGE('main data'!N$55:N$64)</f>
        <v>87.5</v>
      </c>
      <c r="O28" s="23">
        <f t="shared" si="1"/>
        <v>115.68247281493947</v>
      </c>
      <c r="P28" s="2">
        <v>102.756</v>
      </c>
      <c r="Q28" s="17">
        <f t="shared" si="2"/>
        <v>112.57977423696862</v>
      </c>
    </row>
    <row r="29" spans="1:17" ht="12">
      <c r="A29" s="14">
        <v>1563</v>
      </c>
      <c r="B29" s="4">
        <f>100*'main data'!B38/AVERAGE('main data'!B$55:B$64)</f>
        <v>115.38461538461539</v>
      </c>
      <c r="C29" s="4">
        <f>100*'main data'!C38/AVERAGE('main data'!C$55:C$64)</f>
        <v>123.06610407876231</v>
      </c>
      <c r="D29" s="4">
        <f>100*'main data'!D38/AVERAGE('main data'!D$55:D$64)</f>
        <v>67.78741865509762</v>
      </c>
      <c r="E29" s="4">
        <f>100*'main data'!E38/AVERAGE('main data'!E$55:E$64)</f>
        <v>130.02364066193854</v>
      </c>
      <c r="F29" s="4"/>
      <c r="G29" s="4">
        <f>100*'main data'!G38/AVERAGE('main data'!G$55:G$64)</f>
        <v>85.00389601190054</v>
      </c>
      <c r="H29" s="4">
        <f>100*'main data'!H38/AVERAGE('main data'!H$55:H$64)</f>
        <v>46.783625730994146</v>
      </c>
      <c r="I29" s="4">
        <f>100*'main data'!I38/AVERAGE('main data'!I$55:I$64)</f>
        <v>111.8881118881119</v>
      </c>
      <c r="J29" s="4">
        <f>100*'main data'!J38/AVERAGE('main data'!J$55:J$64)</f>
        <v>93.00095877277086</v>
      </c>
      <c r="K29" s="4">
        <f>100*'main data'!K38/AVERAGE('main data'!K$55:K$64)</f>
        <v>84.15841584158416</v>
      </c>
      <c r="L29" s="4">
        <f>100*'main data'!L38/AVERAGE('main data'!L$55:L$64)</f>
        <v>62.01550387596899</v>
      </c>
      <c r="M29" s="4">
        <f t="shared" si="0"/>
        <v>93.80007863420327</v>
      </c>
      <c r="N29" s="4">
        <f>100*'main data'!N38/AVERAGE('main data'!N$55:N$64)</f>
        <v>110.5</v>
      </c>
      <c r="O29" s="23">
        <f t="shared" si="1"/>
        <v>117.8037391961282</v>
      </c>
      <c r="P29" s="2">
        <v>104.741</v>
      </c>
      <c r="Q29" s="17">
        <f t="shared" si="2"/>
        <v>112.47146694811794</v>
      </c>
    </row>
    <row r="30" spans="1:17" ht="12">
      <c r="A30" s="14">
        <v>1564</v>
      </c>
      <c r="B30" s="4">
        <f>100*'main data'!B39/AVERAGE('main data'!B$55:B$64)</f>
        <v>115.38461538461539</v>
      </c>
      <c r="C30" s="4">
        <f>100*'main data'!C39/AVERAGE('main data'!C$55:C$64)</f>
        <v>110.056258790436</v>
      </c>
      <c r="D30" s="4">
        <f>100*'main data'!D39/AVERAGE('main data'!D$55:D$64)</f>
        <v>67.78741865509762</v>
      </c>
      <c r="E30" s="4">
        <f>100*'main data'!E39/AVERAGE('main data'!E$55:E$64)</f>
        <v>141.84397163120568</v>
      </c>
      <c r="F30" s="4"/>
      <c r="G30" s="4">
        <f>100*'main data'!G39/AVERAGE('main data'!G$55:G$64)</f>
        <v>170.00779202380107</v>
      </c>
      <c r="H30" s="4">
        <f>100*'main data'!H39/AVERAGE('main data'!H$55:H$64)</f>
        <v>70.17543859649122</v>
      </c>
      <c r="I30" s="4">
        <f>100*'main data'!I39/AVERAGE('main data'!I$55:I$64)</f>
        <v>116.55011655011656</v>
      </c>
      <c r="J30" s="4">
        <f>100*'main data'!J39/AVERAGE('main data'!J$55:J$64)</f>
        <v>124.64046021093002</v>
      </c>
      <c r="K30" s="4">
        <f>100*'main data'!K39/AVERAGE('main data'!K$55:K$64)</f>
        <v>89.10891089108911</v>
      </c>
      <c r="L30" s="4">
        <f>100*'main data'!L39/AVERAGE('main data'!L$55:L$64)</f>
        <v>106.66666666666666</v>
      </c>
      <c r="M30" s="4">
        <f t="shared" si="0"/>
        <v>114.92435296352797</v>
      </c>
      <c r="N30" s="4">
        <f>100*'main data'!N39/AVERAGE('main data'!N$55:N$64)</f>
        <v>133.25</v>
      </c>
      <c r="O30" s="23">
        <f t="shared" si="1"/>
        <v>115.94583442404745</v>
      </c>
      <c r="P30" s="2">
        <v>102.125</v>
      </c>
      <c r="Q30" s="17">
        <f t="shared" si="2"/>
        <v>113.53325280200484</v>
      </c>
    </row>
    <row r="31" spans="1:17" ht="12">
      <c r="A31" s="14">
        <v>1565</v>
      </c>
      <c r="B31" s="4">
        <f>100*'main data'!B40/AVERAGE('main data'!B$55:B$64)</f>
        <v>134.6153846153846</v>
      </c>
      <c r="C31" s="4">
        <f>100*'main data'!C40/AVERAGE('main data'!C$55:C$64)</f>
        <v>110.056258790436</v>
      </c>
      <c r="D31" s="4">
        <f>100*'main data'!D40/AVERAGE('main data'!D$55:D$64)</f>
        <v>67.78741865509762</v>
      </c>
      <c r="E31" s="4">
        <f>100*'main data'!E40/AVERAGE('main data'!E$55:E$64)</f>
        <v>118.2033096926714</v>
      </c>
      <c r="F31" s="4"/>
      <c r="G31" s="4">
        <f>100*'main data'!G40/AVERAGE('main data'!G$55:G$64)</f>
        <v>170.00779202380107</v>
      </c>
      <c r="H31" s="4">
        <f>100*'main data'!H40/AVERAGE('main data'!H$55:H$64)</f>
        <v>90.64327485380116</v>
      </c>
      <c r="I31" s="4">
        <f>100*'main data'!I40/AVERAGE('main data'!I$55:I$64)</f>
        <v>121.21212121212122</v>
      </c>
      <c r="J31" s="4">
        <f>100*'main data'!J40/AVERAGE('main data'!J$55:J$64)</f>
        <v>158.1975071907958</v>
      </c>
      <c r="K31" s="4">
        <f>100*'main data'!K40/AVERAGE('main data'!K$55:K$64)</f>
        <v>94.05940594059406</v>
      </c>
      <c r="L31" s="4">
        <f>100*'main data'!L40/AVERAGE('main data'!L$55:L$64)</f>
        <v>155.03875968992247</v>
      </c>
      <c r="M31" s="4">
        <f t="shared" si="0"/>
        <v>132.37543552116298</v>
      </c>
      <c r="N31" s="4">
        <f>100*'main data'!N40/AVERAGE('main data'!N$55:N$64)</f>
        <v>133.25</v>
      </c>
      <c r="O31" s="23">
        <f t="shared" si="1"/>
        <v>100.66066976504655</v>
      </c>
      <c r="P31" s="2">
        <v>88.773</v>
      </c>
      <c r="Q31" s="17">
        <f t="shared" si="2"/>
        <v>113.39108711550422</v>
      </c>
    </row>
    <row r="32" spans="1:17" ht="12">
      <c r="A32" s="14">
        <v>1566</v>
      </c>
      <c r="B32" s="4">
        <f>100*'main data'!B41/AVERAGE('main data'!B$55:B$64)</f>
        <v>115.38461538461539</v>
      </c>
      <c r="C32" s="4">
        <f>100*'main data'!C41/AVERAGE('main data'!C$55:C$64)</f>
        <v>131.8565400843882</v>
      </c>
      <c r="D32" s="4">
        <f>100*'main data'!D41/AVERAGE('main data'!D$55:D$64)</f>
        <v>67.78741865509762</v>
      </c>
      <c r="E32" s="4">
        <f>100*'main data'!E41/AVERAGE('main data'!E$55:E$64)</f>
        <v>165.48463356973997</v>
      </c>
      <c r="F32" s="4">
        <f>100*'main data'!F41/AVERAGE('main data'!F$55:F$64)</f>
        <v>144.54545454545453</v>
      </c>
      <c r="G32" s="4">
        <f>100*'main data'!G41/AVERAGE('main data'!G$55:G$64)</f>
        <v>85.00389601190054</v>
      </c>
      <c r="H32" s="4">
        <f>100*'main data'!H41/AVERAGE('main data'!H$55:H$64)</f>
        <v>103.80116959064327</v>
      </c>
      <c r="I32" s="4">
        <f>100*'main data'!I41/AVERAGE('main data'!I$55:I$64)</f>
        <v>128.2051282051282</v>
      </c>
      <c r="J32" s="4">
        <f>100*'main data'!J41/AVERAGE('main data'!J$55:J$64)</f>
        <v>191.75455417066158</v>
      </c>
      <c r="K32" s="4">
        <f>100*'main data'!K41/AVERAGE('main data'!K$55:K$64)</f>
        <v>99.00990099009901</v>
      </c>
      <c r="L32" s="4">
        <f>100*'main data'!L41/AVERAGE('main data'!L$55:L$64)</f>
        <v>155.03875968992247</v>
      </c>
      <c r="M32" s="4">
        <f t="shared" si="0"/>
        <v>126.76019634996355</v>
      </c>
      <c r="N32" s="4">
        <f>100*'main data'!N41/AVERAGE('main data'!N$55:N$64)</f>
        <v>200</v>
      </c>
      <c r="O32" s="23">
        <f t="shared" si="1"/>
        <v>157.77823461856568</v>
      </c>
      <c r="P32" s="2">
        <v>139.565</v>
      </c>
      <c r="Q32" s="17">
        <f t="shared" si="2"/>
        <v>113.05000151797776</v>
      </c>
    </row>
    <row r="33" spans="1:17" ht="12">
      <c r="A33" s="14">
        <v>1567</v>
      </c>
      <c r="B33" s="4">
        <f>100*'main data'!B42/AVERAGE('main data'!B$55:B$64)</f>
        <v>96.15384615384615</v>
      </c>
      <c r="C33" s="4">
        <f>100*'main data'!C42/AVERAGE('main data'!C$55:C$64)</f>
        <v>140.64697609001408</v>
      </c>
      <c r="D33" s="4">
        <f>100*'main data'!D42/AVERAGE('main data'!D$55:D$64)</f>
        <v>81.34490238611714</v>
      </c>
      <c r="E33" s="4">
        <f>100*'main data'!E42/AVERAGE('main data'!E$55:E$64)</f>
        <v>165.48463356973997</v>
      </c>
      <c r="F33" s="4">
        <f>100*'main data'!F42/AVERAGE('main data'!F$55:F$64)</f>
        <v>131.8181818181818</v>
      </c>
      <c r="G33" s="4">
        <f>100*'main data'!G42/AVERAGE('main data'!G$55:G$64)</f>
        <v>177.0914500247928</v>
      </c>
      <c r="H33" s="4">
        <f>100*'main data'!H42/AVERAGE('main data'!H$55:H$64)</f>
        <v>116.95906432748536</v>
      </c>
      <c r="I33" s="4">
        <f>100*'main data'!I42/AVERAGE('main data'!I$55:I$64)</f>
        <v>99.76689976689977</v>
      </c>
      <c r="J33" s="4">
        <f>100*'main data'!J42/AVERAGE('main data'!J$55:J$64)</f>
        <v>191.75455417066158</v>
      </c>
      <c r="K33" s="4">
        <f>100*'main data'!K42/AVERAGE('main data'!K$55:K$64)</f>
        <v>118.81188118811882</v>
      </c>
      <c r="L33" s="4">
        <f>100*'main data'!L42/AVERAGE('main data'!L$55:L$64)</f>
        <v>155.03875968992247</v>
      </c>
      <c r="M33" s="4">
        <f t="shared" si="0"/>
        <v>132.3178034931073</v>
      </c>
      <c r="N33" s="4">
        <f>100*'main data'!N42/AVERAGE('main data'!N$55:N$64)</f>
        <v>200</v>
      </c>
      <c r="O33" s="23">
        <f t="shared" si="1"/>
        <v>151.15123945540586</v>
      </c>
      <c r="P33" s="2">
        <v>133.52</v>
      </c>
      <c r="Q33" s="17">
        <f t="shared" si="2"/>
        <v>113.20494267181384</v>
      </c>
    </row>
    <row r="34" spans="1:17" ht="12">
      <c r="A34" s="14">
        <v>1568</v>
      </c>
      <c r="B34" s="4">
        <f>100*'main data'!B43/AVERAGE('main data'!B$55:B$64)</f>
        <v>115.38461538461539</v>
      </c>
      <c r="C34" s="4">
        <f>100*'main data'!C43/AVERAGE('main data'!C$55:C$64)</f>
        <v>175.8087201125176</v>
      </c>
      <c r="D34" s="4">
        <f>100*'main data'!D43/AVERAGE('main data'!D$55:D$64)</f>
        <v>135.57483731019525</v>
      </c>
      <c r="E34" s="4">
        <f>100*'main data'!E43/AVERAGE('main data'!E$55:E$64)</f>
        <v>165.48463356973997</v>
      </c>
      <c r="F34" s="4">
        <f>100*'main data'!F43/AVERAGE('main data'!F$55:F$64)</f>
        <v>192.72727272727272</v>
      </c>
      <c r="G34" s="4">
        <f>100*'main data'!G43/AVERAGE('main data'!G$55:G$64)</f>
        <v>212.50974002975136</v>
      </c>
      <c r="H34" s="4">
        <f>100*'main data'!H43/AVERAGE('main data'!H$55:H$64)</f>
        <v>131.57894736842104</v>
      </c>
      <c r="I34" s="4">
        <f>100*'main data'!I43/AVERAGE('main data'!I$55:I$64)</f>
        <v>186.4801864801865</v>
      </c>
      <c r="J34" s="4">
        <f>100*'main data'!J43/AVERAGE('main data'!J$55:J$64)</f>
        <v>191.75455417066158</v>
      </c>
      <c r="K34" s="4">
        <f>100*'main data'!K43/AVERAGE('main data'!K$55:K$64)</f>
        <v>148.5148514851485</v>
      </c>
      <c r="L34" s="4">
        <f>100*'main data'!L43/AVERAGE('main data'!L$55:L$64)</f>
        <v>155.03875968992247</v>
      </c>
      <c r="M34" s="4">
        <f t="shared" si="0"/>
        <v>151.97463976113227</v>
      </c>
      <c r="N34" s="4">
        <f>100*'main data'!N43/AVERAGE('main data'!N$55:N$64)</f>
        <v>200</v>
      </c>
      <c r="O34" s="23">
        <f t="shared" si="1"/>
        <v>131.6009041471341</v>
      </c>
      <c r="P34" s="2">
        <v>116.199</v>
      </c>
      <c r="Q34" s="17">
        <f t="shared" si="2"/>
        <v>113.25476479757492</v>
      </c>
    </row>
    <row r="35" spans="1:17" ht="12">
      <c r="A35" s="14">
        <v>1569</v>
      </c>
      <c r="B35" s="4">
        <f>100*'main data'!B44/AVERAGE('main data'!B$55:B$64)</f>
        <v>134.6153846153846</v>
      </c>
      <c r="C35" s="4">
        <f>100*'main data'!C44/AVERAGE('main data'!C$55:C$64)</f>
        <v>154.0084388185654</v>
      </c>
      <c r="D35" s="4">
        <f>100*'main data'!D44/AVERAGE('main data'!D$55:D$64)</f>
        <v>146.42082429501085</v>
      </c>
      <c r="E35" s="4">
        <f>100*'main data'!E44/AVERAGE('main data'!E$55:E$64)</f>
        <v>165.48463356973997</v>
      </c>
      <c r="F35" s="4">
        <f>100*'main data'!F44/AVERAGE('main data'!F$55:F$64)</f>
        <v>145.45454545454547</v>
      </c>
      <c r="G35" s="4">
        <f>100*'main data'!G44/AVERAGE('main data'!G$55:G$64)</f>
        <v>212.50974002975136</v>
      </c>
      <c r="H35" s="4">
        <f>100*'main data'!H44/AVERAGE('main data'!H$55:H$64)</f>
        <v>146.1988304093567</v>
      </c>
      <c r="I35" s="4">
        <f>100*'main data'!I44/AVERAGE('main data'!I$55:I$64)</f>
        <v>167.83216783216784</v>
      </c>
      <c r="J35" s="4">
        <f>100*'main data'!J44/AVERAGE('main data'!J$55:J$64)</f>
        <v>191.75455417066158</v>
      </c>
      <c r="K35" s="4">
        <f>100*'main data'!K44/AVERAGE('main data'!K$55:K$64)</f>
        <v>163.36633663366337</v>
      </c>
      <c r="L35" s="4">
        <f>100*'main data'!L44/AVERAGE('main data'!L$55:L$64)</f>
        <v>155.03875968992247</v>
      </c>
      <c r="M35" s="4">
        <f t="shared" si="0"/>
        <v>157.55837927173695</v>
      </c>
      <c r="N35" s="4">
        <f>100*'main data'!N44/AVERAGE('main data'!N$55:N$64)</f>
        <v>225</v>
      </c>
      <c r="O35" s="23">
        <f t="shared" si="1"/>
        <v>142.80421075666703</v>
      </c>
      <c r="P35" s="2">
        <v>126.032</v>
      </c>
      <c r="Q35" s="17">
        <f t="shared" si="2"/>
        <v>113.30789859453714</v>
      </c>
    </row>
    <row r="36" spans="1:17" ht="12">
      <c r="A36" s="14">
        <v>1570</v>
      </c>
      <c r="B36" s="4">
        <f>100*'main data'!B45/AVERAGE('main data'!B$55:B$64)</f>
        <v>192.3076923076923</v>
      </c>
      <c r="C36" s="4">
        <f>100*'main data'!C45/AVERAGE('main data'!C$55:C$64)</f>
        <v>175.8087201125176</v>
      </c>
      <c r="D36" s="4">
        <f>100*'main data'!D45/AVERAGE('main data'!D$55:D$64)</f>
        <v>154.55531453362258</v>
      </c>
      <c r="E36" s="4">
        <f>100*'main data'!E45/AVERAGE('main data'!E$55:E$64)</f>
        <v>189.12529550827423</v>
      </c>
      <c r="F36" s="4"/>
      <c r="G36" s="4">
        <f>100*'main data'!G45/AVERAGE('main data'!G$55:G$64)</f>
        <v>368.350216051569</v>
      </c>
      <c r="H36" s="4">
        <f>100*'main data'!H45/AVERAGE('main data'!H$55:H$64)</f>
        <v>213.4502923976608</v>
      </c>
      <c r="I36" s="4">
        <f>100*'main data'!I45/AVERAGE('main data'!I$55:I$64)</f>
        <v>160.83916083916085</v>
      </c>
      <c r="J36" s="4">
        <f>100*'main data'!J45/AVERAGE('main data'!J$55:J$64)</f>
        <v>191.75455417066158</v>
      </c>
      <c r="K36" s="4">
        <f>100*'main data'!K45/AVERAGE('main data'!K$55:K$64)</f>
        <v>173.26732673267327</v>
      </c>
      <c r="L36" s="4">
        <f>100*'main data'!L45/AVERAGE('main data'!L$55:L$64)</f>
        <v>186.04651162790697</v>
      </c>
      <c r="M36" s="4">
        <f t="shared" si="0"/>
        <v>204.10509975660557</v>
      </c>
      <c r="N36" s="4">
        <f>100*'main data'!N45/AVERAGE('main data'!N$55:N$64)</f>
        <v>250</v>
      </c>
      <c r="O36" s="23">
        <f t="shared" si="1"/>
        <v>122.48591549065844</v>
      </c>
      <c r="P36" s="2">
        <v>107.899</v>
      </c>
      <c r="Q36" s="17">
        <f t="shared" si="2"/>
        <v>113.51904604366901</v>
      </c>
    </row>
    <row r="37" spans="1:17" ht="12">
      <c r="A37" s="14">
        <v>1571</v>
      </c>
      <c r="B37" s="4">
        <f>100*'main data'!B46/AVERAGE('main data'!B$55:B$64)</f>
        <v>250</v>
      </c>
      <c r="C37" s="4">
        <f>100*'main data'!C46/AVERAGE('main data'!C$55:C$64)</f>
        <v>246.13220815752462</v>
      </c>
      <c r="D37" s="4">
        <f>100*'main data'!D46/AVERAGE('main data'!D$55:D$64)</f>
        <v>162.68980477223428</v>
      </c>
      <c r="E37" s="4">
        <f>100*'main data'!E46/AVERAGE('main data'!E$55:E$64)</f>
        <v>236.4066193853428</v>
      </c>
      <c r="F37" s="4">
        <f>100*'main data'!F46/AVERAGE('main data'!F$55:F$64)</f>
        <v>191.8181818181818</v>
      </c>
      <c r="G37" s="4">
        <f>100*'main data'!G46/AVERAGE('main data'!G$55:G$64)</f>
        <v>311.68095204363533</v>
      </c>
      <c r="H37" s="4">
        <f>100*'main data'!H46/AVERAGE('main data'!H$55:H$64)</f>
        <v>219.29824561403507</v>
      </c>
      <c r="I37" s="4">
        <f>100*'main data'!I46/AVERAGE('main data'!I$55:I$64)</f>
        <v>186.4801864801865</v>
      </c>
      <c r="J37" s="4">
        <f>100*'main data'!J46/AVERAGE('main data'!J$55:J$64)</f>
        <v>153.40364333652926</v>
      </c>
      <c r="K37" s="4">
        <f>100*'main data'!K46/AVERAGE('main data'!K$55:K$64)</f>
        <v>188.11881188118812</v>
      </c>
      <c r="L37" s="4">
        <f>100*'main data'!L46/AVERAGE('main data'!L$55:L$64)</f>
        <v>387.5968992248062</v>
      </c>
      <c r="M37" s="4">
        <f t="shared" si="0"/>
        <v>263.9147829629332</v>
      </c>
      <c r="N37" s="4">
        <f>100*'main data'!N46/AVERAGE('main data'!N$55:N$64)</f>
        <v>275</v>
      </c>
      <c r="O37" s="23">
        <f t="shared" si="1"/>
        <v>104.2003016703402</v>
      </c>
      <c r="P37" s="2">
        <v>92.021</v>
      </c>
      <c r="Q37" s="17">
        <f t="shared" si="2"/>
        <v>113.23535026824334</v>
      </c>
    </row>
    <row r="38" spans="1:17" ht="12">
      <c r="A38" s="14">
        <v>1572</v>
      </c>
      <c r="B38" s="4">
        <f>100*'main data'!B47/AVERAGE('main data'!B$55:B$64)</f>
        <v>576.9230769230769</v>
      </c>
      <c r="C38" s="4">
        <f>100*'main data'!C47/AVERAGE('main data'!C$55:C$64)</f>
        <v>351.6174402250352</v>
      </c>
      <c r="D38" s="4">
        <f>100*'main data'!D47/AVERAGE('main data'!D$55:D$64)</f>
        <v>184.38177874186553</v>
      </c>
      <c r="E38" s="4">
        <f>100*'main data'!E47/AVERAGE('main data'!E$55:E$64)</f>
        <v>472.8132387706856</v>
      </c>
      <c r="F38" s="4">
        <f>100*'main data'!F47/AVERAGE('main data'!F$55:F$64)</f>
        <v>217.27272727272728</v>
      </c>
      <c r="G38" s="4">
        <f>100*'main data'!G47/AVERAGE('main data'!G$55:G$64)</f>
        <v>495.8560600694198</v>
      </c>
      <c r="H38" s="4">
        <f>100*'main data'!H47/AVERAGE('main data'!H$55:H$64)</f>
        <v>277.77777777777777</v>
      </c>
      <c r="I38" s="4">
        <f>100*'main data'!I47/AVERAGE('main data'!I$55:I$64)</f>
        <v>186.4801864801865</v>
      </c>
      <c r="J38" s="4">
        <f>100*'main data'!J47/AVERAGE('main data'!J$55:J$64)</f>
        <v>220.51773729626078</v>
      </c>
      <c r="K38" s="4">
        <f>100*'main data'!K47/AVERAGE('main data'!K$55:K$64)</f>
        <v>198.01980198019803</v>
      </c>
      <c r="L38" s="4">
        <f>100*'main data'!L47/AVERAGE('main data'!L$55:L$64)</f>
        <v>496.1240310077519</v>
      </c>
      <c r="M38" s="4">
        <f t="shared" si="0"/>
        <v>437.5884885133525</v>
      </c>
      <c r="N38" s="4">
        <f>100*'main data'!N47/AVERAGE('main data'!N$55:N$64)</f>
        <v>275</v>
      </c>
      <c r="O38" s="23">
        <f t="shared" si="1"/>
        <v>62.844431976324415</v>
      </c>
      <c r="P38" s="2">
        <v>55.393</v>
      </c>
      <c r="Q38" s="17">
        <f t="shared" si="2"/>
        <v>113.45193792776057</v>
      </c>
    </row>
    <row r="39" spans="1:17" ht="12">
      <c r="A39" s="14">
        <v>1573</v>
      </c>
      <c r="B39" s="4">
        <f>100*'main data'!B48/AVERAGE('main data'!B$55:B$64)</f>
        <v>384.6153846153846</v>
      </c>
      <c r="C39" s="4">
        <f>100*'main data'!C48/AVERAGE('main data'!C$55:C$64)</f>
        <v>597.7496483825598</v>
      </c>
      <c r="D39" s="4">
        <f>100*'main data'!D48/AVERAGE('main data'!D$55:D$64)</f>
        <v>325.37960954446856</v>
      </c>
      <c r="E39" s="4">
        <f>100*'main data'!E48/AVERAGE('main data'!E$55:E$64)</f>
        <v>803.7825059101656</v>
      </c>
      <c r="F39" s="4">
        <f>100*'main data'!F48/AVERAGE('main data'!F$55:F$64)</f>
        <v>378.1818181818182</v>
      </c>
      <c r="G39" s="4">
        <f>100*'main data'!G48/AVERAGE('main data'!G$55:G$64)</f>
        <v>510.0233760714032</v>
      </c>
      <c r="H39" s="4">
        <f>100*'main data'!H48/AVERAGE('main data'!H$55:H$64)</f>
        <v>409.3567251461988</v>
      </c>
      <c r="I39" s="4">
        <f>100*'main data'!I48/AVERAGE('main data'!I$55:I$64)</f>
        <v>629.3706293706294</v>
      </c>
      <c r="J39" s="4">
        <f>100*'main data'!J48/AVERAGE('main data'!J$55:J$64)</f>
        <v>460.21093000958774</v>
      </c>
      <c r="K39" s="4">
        <f>100*'main data'!K48/AVERAGE('main data'!K$55:K$64)</f>
        <v>212.87128712871288</v>
      </c>
      <c r="L39" s="4">
        <f>100*'main data'!L48/AVERAGE('main data'!L$55:L$64)</f>
        <v>403.1007751937984</v>
      </c>
      <c r="M39" s="4">
        <f t="shared" si="0"/>
        <v>452.5651942388175</v>
      </c>
      <c r="N39" s="4">
        <f>100*'main data'!N48/AVERAGE('main data'!N$55:N$64)</f>
        <v>300</v>
      </c>
      <c r="O39" s="23">
        <f t="shared" si="1"/>
        <v>66.28879193959638</v>
      </c>
      <c r="P39" s="2">
        <v>49.439</v>
      </c>
      <c r="Q39" s="17">
        <f t="shared" si="2"/>
        <v>134.08198373671874</v>
      </c>
    </row>
    <row r="40" spans="1:17" ht="12">
      <c r="A40" s="14">
        <v>1574</v>
      </c>
      <c r="B40" s="4">
        <f>100*'main data'!B49/AVERAGE('main data'!B$55:B$64)</f>
        <v>500</v>
      </c>
      <c r="C40" s="4">
        <f>100*'main data'!C49/AVERAGE('main data'!C$55:C$64)</f>
        <v>597.7496483825598</v>
      </c>
      <c r="D40" s="4">
        <f>100*'main data'!D49/AVERAGE('main data'!D$55:D$64)</f>
        <v>433.83947939262475</v>
      </c>
      <c r="E40" s="4">
        <f>100*'main data'!E49/AVERAGE('main data'!E$55:E$64)</f>
        <v>513.5277121092724</v>
      </c>
      <c r="F40" s="4"/>
      <c r="G40" s="4">
        <f>100*'main data'!G49/AVERAGE('main data'!G$55:G$64)</f>
        <v>495.8560600694198</v>
      </c>
      <c r="H40" s="4">
        <f>100*'main data'!H49/AVERAGE('main data'!H$55:H$64)</f>
        <v>397.9824561403509</v>
      </c>
      <c r="I40" s="4">
        <f>100*'main data'!I49/AVERAGE('main data'!I$55:I$64)</f>
        <v>904.4289044289045</v>
      </c>
      <c r="J40" s="4">
        <f>100*'main data'!J49/AVERAGE('main data'!J$55:J$64)</f>
        <v>661.5532118887824</v>
      </c>
      <c r="K40" s="4">
        <f>100*'main data'!K49/AVERAGE('main data'!K$55:K$64)</f>
        <v>297.029702970297</v>
      </c>
      <c r="L40" s="4">
        <f>100*'main data'!L49/AVERAGE('main data'!L$55:L$64)</f>
        <v>465.1162790697674</v>
      </c>
      <c r="M40" s="4">
        <f t="shared" si="0"/>
        <v>508.044703695886</v>
      </c>
      <c r="N40" s="4">
        <f>100*'main data'!N49/AVERAGE('main data'!N$55:N$64)</f>
        <v>400</v>
      </c>
      <c r="O40" s="23">
        <f t="shared" si="1"/>
        <v>78.73322900329629</v>
      </c>
      <c r="P40" s="2">
        <v>68.204</v>
      </c>
      <c r="Q40" s="17">
        <f t="shared" si="2"/>
        <v>115.43784675868906</v>
      </c>
    </row>
    <row r="41" spans="1:17" ht="12">
      <c r="A41" s="14">
        <v>1575</v>
      </c>
      <c r="B41" s="4">
        <f>100*'main data'!B50/AVERAGE('main data'!B$55:B$64)</f>
        <v>500</v>
      </c>
      <c r="C41" s="4">
        <f>100*'main data'!C50/AVERAGE('main data'!C$55:C$64)</f>
        <v>597.7496483825598</v>
      </c>
      <c r="D41" s="4">
        <f>100*'main data'!D50/AVERAGE('main data'!D$55:D$64)</f>
        <v>704.9891540130152</v>
      </c>
      <c r="E41" s="4">
        <f>100*'main data'!E50/AVERAGE('main data'!E$55:E$64)</f>
        <v>220.07092198581563</v>
      </c>
      <c r="F41" s="4"/>
      <c r="G41" s="4">
        <f>100*'main data'!G50/AVERAGE('main data'!G$55:G$64)</f>
        <v>212.50974002975136</v>
      </c>
      <c r="H41" s="4">
        <f>100*'main data'!H50/AVERAGE('main data'!H$55:H$64)</f>
        <v>175.43859649122805</v>
      </c>
      <c r="I41" s="4">
        <f>100*'main data'!I50/AVERAGE('main data'!I$55:I$64)</f>
        <v>839.1608391608391</v>
      </c>
      <c r="J41" s="4">
        <f>100*'main data'!J50/AVERAGE('main data'!J$55:J$64)</f>
        <v>613.614573346117</v>
      </c>
      <c r="K41" s="4">
        <f>100*'main data'!K50/AVERAGE('main data'!K$55:K$64)</f>
        <v>396.03960396039605</v>
      </c>
      <c r="L41" s="4">
        <f>100*'main data'!L50/AVERAGE('main data'!L$55:L$64)</f>
        <v>488.3720930232558</v>
      </c>
      <c r="M41" s="4">
        <f t="shared" si="0"/>
        <v>468.8091558397817</v>
      </c>
      <c r="N41" s="4">
        <f>100*'main data'!N50/AVERAGE('main data'!N$55:N$64)</f>
        <v>533.25</v>
      </c>
      <c r="O41" s="23">
        <f t="shared" si="1"/>
        <v>113.74564539909314</v>
      </c>
      <c r="P41" s="2">
        <v>91.75</v>
      </c>
      <c r="Q41" s="17">
        <f t="shared" si="2"/>
        <v>123.97345547585083</v>
      </c>
    </row>
    <row r="42" spans="1:17" ht="12">
      <c r="A42" s="14">
        <v>1576</v>
      </c>
      <c r="B42" s="4">
        <f>100*'main data'!B51/AVERAGE('main data'!B$55:B$64)</f>
        <v>80.76923076923076</v>
      </c>
      <c r="C42" s="4">
        <f>100*'main data'!C51/AVERAGE('main data'!C$55:C$64)</f>
        <v>105.48523206751055</v>
      </c>
      <c r="D42" s="4">
        <f>100*'main data'!D51/AVERAGE('main data'!D$55:D$64)</f>
        <v>101.68112798264643</v>
      </c>
      <c r="E42" s="4">
        <f>100*'main data'!E51/AVERAGE('main data'!E$55:E$64)</f>
        <v>113.47517730496455</v>
      </c>
      <c r="F42" s="4"/>
      <c r="G42" s="4">
        <f>100*'main data'!G51/AVERAGE('main data'!G$55:G$64)</f>
        <v>134.58950201884252</v>
      </c>
      <c r="H42" s="4">
        <f>100*'main data'!H51/AVERAGE('main data'!H$55:H$64)</f>
        <v>99.41520467836257</v>
      </c>
      <c r="I42" s="4">
        <f>100*'main data'!I51/AVERAGE('main data'!I$55:I$64)</f>
        <v>129.60372960372962</v>
      </c>
      <c r="J42" s="4">
        <f>100*'main data'!J51/AVERAGE('main data'!J$55:J$64)</f>
        <v>86.28954937679771</v>
      </c>
      <c r="K42" s="4">
        <f>100*'main data'!K51/AVERAGE('main data'!K$55:K$64)</f>
        <v>99.00990099009901</v>
      </c>
      <c r="L42" s="4">
        <f>100*'main data'!L51/AVERAGE('main data'!L$55:L$64)</f>
        <v>69.76744186046511</v>
      </c>
      <c r="M42" s="4">
        <f t="shared" si="0"/>
        <v>92.84914030840429</v>
      </c>
      <c r="N42" s="4">
        <f>100*'main data'!N51/AVERAGE('main data'!N$55:N$64)</f>
        <v>100</v>
      </c>
      <c r="O42" s="23">
        <f t="shared" si="1"/>
        <v>107.70158955467296</v>
      </c>
      <c r="P42" s="2">
        <v>95.72</v>
      </c>
      <c r="Q42" s="17">
        <f t="shared" si="2"/>
        <v>112.51733133584723</v>
      </c>
    </row>
    <row r="43" spans="1:17" ht="12">
      <c r="A43" s="14">
        <v>1577</v>
      </c>
      <c r="B43" s="4">
        <f>100*'main data'!B52/AVERAGE('main data'!B$55:B$64)</f>
        <v>84.61538461538463</v>
      </c>
      <c r="C43" s="4">
        <f>100*'main data'!C52/AVERAGE('main data'!C$55:C$64)</f>
        <v>114.27566807313643</v>
      </c>
      <c r="D43" s="4">
        <f>100*'main data'!D52/AVERAGE('main data'!D$55:D$64)</f>
        <v>101.68112798264643</v>
      </c>
      <c r="E43" s="4">
        <f>100*'main data'!E52/AVERAGE('main data'!E$55:E$64)</f>
        <v>118.2033096926714</v>
      </c>
      <c r="F43" s="4">
        <f>100*'main data'!F52/AVERAGE('main data'!F$55:F$64)</f>
        <v>42.72727272727273</v>
      </c>
      <c r="G43" s="4">
        <f>100*'main data'!G52/AVERAGE('main data'!G$55:G$64)</f>
        <v>99.17121201388396</v>
      </c>
      <c r="H43" s="4">
        <f>100*'main data'!H52/AVERAGE('main data'!H$55:H$64)</f>
        <v>93.56725146198829</v>
      </c>
      <c r="I43" s="4">
        <f>100*'main data'!I52/AVERAGE('main data'!I$55:I$64)</f>
        <v>93.24009324009324</v>
      </c>
      <c r="J43" s="4">
        <f>100*'main data'!J52/AVERAGE('main data'!J$55:J$64)</f>
        <v>81.49568552253116</v>
      </c>
      <c r="K43" s="4">
        <f>100*'main data'!K52/AVERAGE('main data'!K$55:K$64)</f>
        <v>99.00990099009901</v>
      </c>
      <c r="L43" s="4">
        <f>100*'main data'!L52/AVERAGE('main data'!L$55:L$64)</f>
        <v>71.31782945736433</v>
      </c>
      <c r="M43" s="4">
        <f t="shared" si="0"/>
        <v>90.22409925165479</v>
      </c>
      <c r="N43" s="4">
        <f>100*'main data'!N52/AVERAGE('main data'!N$55:N$64)</f>
        <v>100</v>
      </c>
      <c r="O43" s="23">
        <f t="shared" si="1"/>
        <v>110.83513255264326</v>
      </c>
      <c r="P43" s="2">
        <v>98.877</v>
      </c>
      <c r="Q43" s="17">
        <f t="shared" si="2"/>
        <v>112.09394758401172</v>
      </c>
    </row>
    <row r="44" spans="1:17" ht="12">
      <c r="A44" s="14">
        <v>1578</v>
      </c>
      <c r="B44" s="4">
        <f>100*'main data'!B53/AVERAGE('main data'!B$55:B$64)</f>
        <v>88.46153846153845</v>
      </c>
      <c r="C44" s="4">
        <f>100*'main data'!C53/AVERAGE('main data'!C$55:C$64)</f>
        <v>114.27566807313643</v>
      </c>
      <c r="D44" s="4">
        <f>100*'main data'!D53/AVERAGE('main data'!D$55:D$64)</f>
        <v>101.68112798264643</v>
      </c>
      <c r="E44" s="4">
        <f>100*'main data'!E53/AVERAGE('main data'!E$55:E$64)</f>
        <v>118.2033096926714</v>
      </c>
      <c r="F44" s="4"/>
      <c r="G44" s="4">
        <f>100*'main data'!G53/AVERAGE('main data'!G$55:G$64)</f>
        <v>99.17121201388396</v>
      </c>
      <c r="H44" s="4">
        <f>100*'main data'!H53/AVERAGE('main data'!H$55:H$64)</f>
        <v>81.87134502923976</v>
      </c>
      <c r="I44" s="4">
        <f>100*'main data'!I53/AVERAGE('main data'!I$55:I$64)</f>
        <v>93.24009324009324</v>
      </c>
      <c r="J44" s="4">
        <f>100*'main data'!J53/AVERAGE('main data'!J$55:J$64)</f>
        <v>76.70182166826463</v>
      </c>
      <c r="K44" s="4">
        <f>100*'main data'!K53/AVERAGE('main data'!K$55:K$64)</f>
        <v>94.05940594059406</v>
      </c>
      <c r="L44" s="4">
        <f>100*'main data'!L53/AVERAGE('main data'!L$55:L$64)</f>
        <v>85.27131782945736</v>
      </c>
      <c r="M44" s="4">
        <f t="shared" si="0"/>
        <v>93.1005455929745</v>
      </c>
      <c r="N44" s="4">
        <f>100*'main data'!N53/AVERAGE('main data'!N$55:N$64)</f>
        <v>100</v>
      </c>
      <c r="O44" s="23">
        <f t="shared" si="1"/>
        <v>107.41075614872244</v>
      </c>
      <c r="P44" s="2">
        <v>91.118</v>
      </c>
      <c r="Q44" s="17">
        <f t="shared" si="2"/>
        <v>117.8809413603486</v>
      </c>
    </row>
    <row r="45" spans="1:17" ht="12">
      <c r="A45" s="14">
        <v>1579</v>
      </c>
      <c r="B45" s="4">
        <f>100*'main data'!B54/AVERAGE('main data'!B$55:B$64)</f>
        <v>92.3076923076923</v>
      </c>
      <c r="C45" s="4">
        <f>100*'main data'!C54/AVERAGE('main data'!C$55:C$64)</f>
        <v>113.22081575246133</v>
      </c>
      <c r="D45" s="4">
        <f>100*'main data'!D54/AVERAGE('main data'!D$55:D$64)</f>
        <v>101.68112798264643</v>
      </c>
      <c r="E45" s="4">
        <f>100*'main data'!E54/AVERAGE('main data'!E$55:E$64)</f>
        <v>115.83924349881798</v>
      </c>
      <c r="F45" s="4"/>
      <c r="G45" s="4">
        <f>100*'main data'!G54/AVERAGE('main data'!G$55:G$64)</f>
        <v>92.08755401289226</v>
      </c>
      <c r="H45" s="4">
        <f>100*'main data'!H54/AVERAGE('main data'!H$55:H$64)</f>
        <v>87.71929824561403</v>
      </c>
      <c r="I45" s="4">
        <f>100*'main data'!I54/AVERAGE('main data'!I$55:I$64)</f>
        <v>113.75291375291376</v>
      </c>
      <c r="J45" s="4">
        <f>100*'main data'!J54/AVERAGE('main data'!J$55:J$64)</f>
        <v>95.87727708533079</v>
      </c>
      <c r="K45" s="4">
        <f>100*'main data'!K54/AVERAGE('main data'!K$55:K$64)</f>
        <v>89.10891089108911</v>
      </c>
      <c r="L45" s="4">
        <f>100*'main data'!L54/AVERAGE('main data'!L$55:L$64)</f>
        <v>77.51937984496124</v>
      </c>
      <c r="M45" s="4">
        <f t="shared" si="0"/>
        <v>93.85883441491418</v>
      </c>
      <c r="N45" s="4">
        <f>100*'main data'!N54/AVERAGE('main data'!N$55:N$64)</f>
        <v>100</v>
      </c>
      <c r="O45" s="23">
        <f t="shared" si="1"/>
        <v>106.5429808748083</v>
      </c>
      <c r="P45" s="2">
        <v>94.096</v>
      </c>
      <c r="Q45" s="17">
        <f t="shared" si="2"/>
        <v>113.22795961019415</v>
      </c>
    </row>
    <row r="46" spans="1:17" ht="12">
      <c r="A46" s="14">
        <v>1580</v>
      </c>
      <c r="B46" s="4">
        <f>100*'main data'!B55/AVERAGE('main data'!B$55:B$64)</f>
        <v>96.15384615384615</v>
      </c>
      <c r="C46" s="4">
        <f>100*'main data'!C55/AVERAGE('main data'!C$55:C$64)</f>
        <v>112.16596343178622</v>
      </c>
      <c r="D46" s="4">
        <f>100*'main data'!D55/AVERAGE('main data'!D$55:D$64)</f>
        <v>101.68112798264643</v>
      </c>
      <c r="E46" s="4">
        <f>100*'main data'!E55/AVERAGE('main data'!E$55:E$64)</f>
        <v>113.47517730496455</v>
      </c>
      <c r="F46" s="4"/>
      <c r="G46" s="4">
        <f>100*'main data'!G55/AVERAGE('main data'!G$55:G$64)</f>
        <v>77.92023801090883</v>
      </c>
      <c r="H46" s="4">
        <f>100*'main data'!H55/AVERAGE('main data'!H$55:H$64)</f>
        <v>93.56725146198829</v>
      </c>
      <c r="I46" s="4">
        <f>100*'main data'!I55/AVERAGE('main data'!I$55:I$64)</f>
        <v>93.24009324009324</v>
      </c>
      <c r="J46" s="4">
        <f>100*'main data'!J55/AVERAGE('main data'!J$55:J$64)</f>
        <v>95.87727708533079</v>
      </c>
      <c r="K46" s="4">
        <f>100*'main data'!K55/AVERAGE('main data'!K$55:K$64)</f>
        <v>89.10891089108911</v>
      </c>
      <c r="L46" s="4">
        <f>100*'main data'!L55/AVERAGE('main data'!L$55:L$64)</f>
        <v>77.51937984496124</v>
      </c>
      <c r="M46" s="4">
        <f t="shared" si="0"/>
        <v>93.11910722797055</v>
      </c>
      <c r="N46" s="4">
        <f>100*'main data'!N55/AVERAGE('main data'!N$55:N$64)</f>
        <v>100</v>
      </c>
      <c r="O46" s="23">
        <f t="shared" si="1"/>
        <v>107.3893457281371</v>
      </c>
      <c r="P46" s="2">
        <v>95.629</v>
      </c>
      <c r="Q46" s="17">
        <f t="shared" si="2"/>
        <v>112.29788634006117</v>
      </c>
    </row>
    <row r="47" spans="1:17" ht="12">
      <c r="A47" s="14">
        <v>1581</v>
      </c>
      <c r="B47" s="4">
        <f>100*'main data'!B56/AVERAGE('main data'!B$55:B$64)</f>
        <v>134.6153846153846</v>
      </c>
      <c r="C47" s="4">
        <f>100*'main data'!C56/AVERAGE('main data'!C$55:C$64)</f>
        <v>105.48523206751055</v>
      </c>
      <c r="D47" s="4">
        <f>100*'main data'!D56/AVERAGE('main data'!D$55:D$64)</f>
        <v>101.68112798264643</v>
      </c>
      <c r="E47" s="4">
        <f>100*'main data'!E56/AVERAGE('main data'!E$55:E$64)</f>
        <v>94.56264775413712</v>
      </c>
      <c r="F47" s="4"/>
      <c r="G47" s="4">
        <f>100*'main data'!G56/AVERAGE('main data'!G$55:G$64)</f>
        <v>85.00389601190054</v>
      </c>
      <c r="H47" s="4">
        <f>100*'main data'!H56/AVERAGE('main data'!H$55:H$64)</f>
        <v>93.56725146198829</v>
      </c>
      <c r="I47" s="4">
        <f>100*'main data'!I56/AVERAGE('main data'!I$55:I$64)</f>
        <v>93.24009324009324</v>
      </c>
      <c r="J47" s="4">
        <f>100*'main data'!J56/AVERAGE('main data'!J$55:J$64)</f>
        <v>119.84659635666348</v>
      </c>
      <c r="K47" s="4">
        <f>100*'main data'!K56/AVERAGE('main data'!K$55:K$64)</f>
        <v>99.00990099009901</v>
      </c>
      <c r="L47" s="4">
        <f>100*'main data'!L56/AVERAGE('main data'!L$55:L$64)</f>
        <v>108.52713178294573</v>
      </c>
      <c r="M47" s="4">
        <f t="shared" si="0"/>
        <v>111.69321408332064</v>
      </c>
      <c r="N47" s="4">
        <f>100*'main data'!N56/AVERAGE('main data'!N$55:N$64)</f>
        <v>100</v>
      </c>
      <c r="O47" s="23">
        <f t="shared" si="1"/>
        <v>89.53095389071912</v>
      </c>
      <c r="P47" s="2">
        <v>79.029</v>
      </c>
      <c r="Q47" s="17">
        <f t="shared" si="2"/>
        <v>113.28873437689852</v>
      </c>
    </row>
    <row r="48" spans="1:17" ht="12">
      <c r="A48" s="14">
        <v>1582</v>
      </c>
      <c r="B48" s="4">
        <f>100*'main data'!B57/AVERAGE('main data'!B$55:B$64)</f>
        <v>76.92307692307692</v>
      </c>
      <c r="C48" s="4">
        <f>100*'main data'!C57/AVERAGE('main data'!C$55:C$64)</f>
        <v>87.9043600562588</v>
      </c>
      <c r="D48" s="4">
        <f>100*'main data'!D57/AVERAGE('main data'!D$55:D$64)</f>
        <v>91.64859002169199</v>
      </c>
      <c r="E48" s="4">
        <f>100*'main data'!E57/AVERAGE('main data'!E$55:E$64)</f>
        <v>88.65248226950355</v>
      </c>
      <c r="F48" s="4"/>
      <c r="G48" s="4">
        <f>100*'main data'!G57/AVERAGE('main data'!G$55:G$64)</f>
        <v>85.00389601190054</v>
      </c>
      <c r="H48" s="4">
        <f>100*'main data'!H57/AVERAGE('main data'!H$55:H$64)</f>
        <v>93.56725146198829</v>
      </c>
      <c r="I48" s="4">
        <f>100*'main data'!I57/AVERAGE('main data'!I$55:I$64)</f>
        <v>93.24009324009324</v>
      </c>
      <c r="J48" s="4">
        <f>100*'main data'!J57/AVERAGE('main data'!J$55:J$64)</f>
        <v>108.34132310642377</v>
      </c>
      <c r="K48" s="4">
        <f>100*'main data'!K57/AVERAGE('main data'!K$55:K$64)</f>
        <v>99.00990099009901</v>
      </c>
      <c r="L48" s="4">
        <f>100*'main data'!L57/AVERAGE('main data'!L$55:L$64)</f>
        <v>93.02325581395348</v>
      </c>
      <c r="M48" s="4">
        <f t="shared" si="0"/>
        <v>87.90758292879892</v>
      </c>
      <c r="N48" s="4">
        <f>100*'main data'!N57/AVERAGE('main data'!N$55:N$64)</f>
        <v>100</v>
      </c>
      <c r="O48" s="23">
        <f t="shared" si="1"/>
        <v>113.75582932475277</v>
      </c>
      <c r="P48" s="2">
        <v>100.591</v>
      </c>
      <c r="Q48" s="17">
        <f t="shared" si="2"/>
        <v>113.08748230433417</v>
      </c>
    </row>
    <row r="49" spans="1:17" ht="12">
      <c r="A49" s="14">
        <v>1583</v>
      </c>
      <c r="B49" s="4">
        <f>100*'main data'!B58/AVERAGE('main data'!B$55:B$64)</f>
        <v>76.92307692307692</v>
      </c>
      <c r="C49" s="4">
        <f>100*'main data'!C58/AVERAGE('main data'!C$55:C$64)</f>
        <v>96.69479606188467</v>
      </c>
      <c r="D49" s="4">
        <f>100*'main data'!D58/AVERAGE('main data'!D$55:D$64)</f>
        <v>81.34490238611714</v>
      </c>
      <c r="E49" s="4">
        <f>100*'main data'!E58/AVERAGE('main data'!E$55:E$64)</f>
        <v>94.56264775413712</v>
      </c>
      <c r="F49" s="4"/>
      <c r="G49" s="4">
        <f>100*'main data'!G58/AVERAGE('main data'!G$55:G$64)</f>
        <v>103.91726287454841</v>
      </c>
      <c r="H49" s="4">
        <f>100*'main data'!H58/AVERAGE('main data'!H$55:H$64)</f>
        <v>93.56725146198829</v>
      </c>
      <c r="I49" s="4">
        <f>100*'main data'!I58/AVERAGE('main data'!I$55:I$64)</f>
        <v>102.56410256410257</v>
      </c>
      <c r="J49" s="4">
        <f>100*'main data'!J58/AVERAGE('main data'!J$55:J$64)</f>
        <v>95.87727708533079</v>
      </c>
      <c r="K49" s="4">
        <f>100*'main data'!K58/AVERAGE('main data'!K$55:K$64)</f>
        <v>99.00990099009901</v>
      </c>
      <c r="L49" s="4">
        <f>100*'main data'!L58/AVERAGE('main data'!L$55:L$64)</f>
        <v>93.02325581395348</v>
      </c>
      <c r="M49" s="4">
        <f t="shared" si="0"/>
        <v>89.42698493568332</v>
      </c>
      <c r="N49" s="4">
        <f>100*'main data'!N58/AVERAGE('main data'!N$55:N$64)</f>
        <v>100</v>
      </c>
      <c r="O49" s="23">
        <f t="shared" si="1"/>
        <v>111.8230700407946</v>
      </c>
      <c r="P49" s="2">
        <v>99.869</v>
      </c>
      <c r="Q49" s="17">
        <f t="shared" si="2"/>
        <v>111.96975041383673</v>
      </c>
    </row>
    <row r="50" spans="1:17" ht="12">
      <c r="A50" s="14">
        <v>1584</v>
      </c>
      <c r="B50" s="4">
        <f>100*'main data'!B59/AVERAGE('main data'!B$55:B$64)</f>
        <v>76.92307692307692</v>
      </c>
      <c r="C50" s="4">
        <f>100*'main data'!C59/AVERAGE('main data'!C$55:C$64)</f>
        <v>105.48523206751055</v>
      </c>
      <c r="D50" s="4">
        <f>100*'main data'!D59/AVERAGE('main data'!D$55:D$64)</f>
        <v>94.90238611713667</v>
      </c>
      <c r="E50" s="4">
        <f>100*'main data'!E59/AVERAGE('main data'!E$55:E$64)</f>
        <v>88.65248226950355</v>
      </c>
      <c r="F50" s="4"/>
      <c r="G50" s="4">
        <f>100*'main data'!G59/AVERAGE('main data'!G$55:G$64)</f>
        <v>85.00389601190054</v>
      </c>
      <c r="H50" s="4">
        <f>100*'main data'!H59/AVERAGE('main data'!H$55:H$64)</f>
        <v>105.26315789473684</v>
      </c>
      <c r="I50" s="4">
        <f>100*'main data'!I59/AVERAGE('main data'!I$55:I$64)</f>
        <v>95.57109557109557</v>
      </c>
      <c r="J50" s="4">
        <f>100*'main data'!J59/AVERAGE('main data'!J$55:J$64)</f>
        <v>95.87727708533079</v>
      </c>
      <c r="K50" s="4">
        <f>100*'main data'!K59/AVERAGE('main data'!K$55:K$64)</f>
        <v>118.81188118811882</v>
      </c>
      <c r="L50" s="4">
        <f>100*'main data'!L59/AVERAGE('main data'!L$55:L$64)</f>
        <v>93.02325581395348</v>
      </c>
      <c r="M50" s="4">
        <f t="shared" si="0"/>
        <v>89.67349947008216</v>
      </c>
      <c r="N50" s="4">
        <f>100*'main data'!N59/AVERAGE('main data'!N$55:N$64)</f>
        <v>100</v>
      </c>
      <c r="O50" s="23">
        <f t="shared" si="1"/>
        <v>111.51566582205602</v>
      </c>
      <c r="P50" s="2">
        <v>99.148</v>
      </c>
      <c r="Q50" s="17">
        <f t="shared" si="2"/>
        <v>112.47394382343167</v>
      </c>
    </row>
    <row r="51" spans="1:17" ht="12">
      <c r="A51" s="14">
        <v>1585</v>
      </c>
      <c r="B51" s="4">
        <f>100*'main data'!B60/AVERAGE('main data'!B$55:B$64)</f>
        <v>86.53846153846153</v>
      </c>
      <c r="C51" s="4">
        <f>100*'main data'!C60/AVERAGE('main data'!C$55:C$64)</f>
        <v>87.9043600562588</v>
      </c>
      <c r="D51" s="4">
        <f>100*'main data'!D60/AVERAGE('main data'!D$55:D$64)</f>
        <v>108.45986984815619</v>
      </c>
      <c r="E51" s="4">
        <f>100*'main data'!E60/AVERAGE('main data'!E$55:E$64)</f>
        <v>94.56264775413712</v>
      </c>
      <c r="F51" s="4"/>
      <c r="G51" s="4">
        <f>100*'main data'!G60/AVERAGE('main data'!G$55:G$64)</f>
        <v>92.08755401289226</v>
      </c>
      <c r="H51" s="4">
        <f>100*'main data'!H60/AVERAGE('main data'!H$55:H$64)</f>
        <v>116.95906432748536</v>
      </c>
      <c r="I51" s="4">
        <f>100*'main data'!I60/AVERAGE('main data'!I$55:I$64)</f>
        <v>111.8881118881119</v>
      </c>
      <c r="J51" s="4">
        <f>100*'main data'!J60/AVERAGE('main data'!J$55:J$64)</f>
        <v>95.87727708533079</v>
      </c>
      <c r="K51" s="4">
        <f>100*'main data'!K60/AVERAGE('main data'!K$55:K$64)</f>
        <v>99.00990099009901</v>
      </c>
      <c r="L51" s="4">
        <f>100*'main data'!L60/AVERAGE('main data'!L$55:L$64)</f>
        <v>93.02325581395348</v>
      </c>
      <c r="M51" s="4">
        <f t="shared" si="0"/>
        <v>93.90566016973915</v>
      </c>
      <c r="N51" s="4">
        <f>100*'main data'!N60/AVERAGE('main data'!N$55:N$64)</f>
        <v>100</v>
      </c>
      <c r="O51" s="23">
        <f t="shared" si="1"/>
        <v>106.48985356073854</v>
      </c>
      <c r="P51" s="2">
        <v>97.073</v>
      </c>
      <c r="Q51" s="17">
        <f t="shared" si="2"/>
        <v>109.70079585542689</v>
      </c>
    </row>
    <row r="52" spans="1:17" ht="12">
      <c r="A52" s="14">
        <v>1586</v>
      </c>
      <c r="B52" s="4">
        <f>100*'main data'!B61/AVERAGE('main data'!B$55:B$64)</f>
        <v>96.15384615384615</v>
      </c>
      <c r="C52" s="4">
        <f>100*'main data'!C61/AVERAGE('main data'!C$55:C$64)</f>
        <v>87.9043600562588</v>
      </c>
      <c r="D52" s="4">
        <f>100*'main data'!D61/AVERAGE('main data'!D$55:D$64)</f>
        <v>108.45986984815619</v>
      </c>
      <c r="E52" s="4">
        <f>100*'main data'!E61/AVERAGE('main data'!E$55:E$64)</f>
        <v>94.56264775413712</v>
      </c>
      <c r="F52" s="4"/>
      <c r="G52" s="4">
        <f>100*'main data'!G61/AVERAGE('main data'!G$55:G$64)</f>
        <v>113.33852801586738</v>
      </c>
      <c r="H52" s="4">
        <f>100*'main data'!H61/AVERAGE('main data'!H$55:H$64)</f>
        <v>116.95906432748536</v>
      </c>
      <c r="I52" s="4">
        <f>100*'main data'!I61/AVERAGE('main data'!I$55:I$64)</f>
        <v>111.8881118881119</v>
      </c>
      <c r="J52" s="4">
        <f>100*'main data'!J61/AVERAGE('main data'!J$55:J$64)</f>
        <v>95.87727708533079</v>
      </c>
      <c r="K52" s="4">
        <f>100*'main data'!K61/AVERAGE('main data'!K$55:K$64)</f>
        <v>99.00990099009901</v>
      </c>
      <c r="L52" s="4">
        <f>100*'main data'!L61/AVERAGE('main data'!L$55:L$64)</f>
        <v>93.02325581395348</v>
      </c>
      <c r="M52" s="4">
        <f t="shared" si="0"/>
        <v>98.91537295465204</v>
      </c>
      <c r="N52" s="4">
        <f>100*'main data'!N61/AVERAGE('main data'!N$55:N$64)</f>
        <v>100</v>
      </c>
      <c r="O52" s="23">
        <f t="shared" si="1"/>
        <v>101.0965201999948</v>
      </c>
      <c r="P52" s="2">
        <v>89.224</v>
      </c>
      <c r="Q52" s="17">
        <f t="shared" si="2"/>
        <v>113.30642002151303</v>
      </c>
    </row>
    <row r="53" spans="1:17" ht="12">
      <c r="A53" s="14">
        <v>1587</v>
      </c>
      <c r="B53" s="4">
        <f>100*'main data'!B62/AVERAGE('main data'!B$55:B$64)</f>
        <v>105.76923076923076</v>
      </c>
      <c r="C53" s="4">
        <f>100*'main data'!C62/AVERAGE('main data'!C$55:C$64)</f>
        <v>105.48523206751055</v>
      </c>
      <c r="D53" s="4">
        <f>100*'main data'!D62/AVERAGE('main data'!D$55:D$64)</f>
        <v>108.45986984815619</v>
      </c>
      <c r="E53" s="4">
        <f>100*'main data'!E62/AVERAGE('main data'!E$55:E$64)</f>
        <v>101.6548463356974</v>
      </c>
      <c r="F53" s="4"/>
      <c r="G53" s="4">
        <f>100*'main data'!G62/AVERAGE('main data'!G$55:G$64)</f>
        <v>120.4221860168591</v>
      </c>
      <c r="H53" s="4">
        <f>100*'main data'!H62/AVERAGE('main data'!H$55:H$64)</f>
        <v>93.56725146198829</v>
      </c>
      <c r="I53" s="4">
        <f>100*'main data'!I62/AVERAGE('main data'!I$55:I$64)</f>
        <v>111.8881118881119</v>
      </c>
      <c r="J53" s="4">
        <f>100*'main data'!J62/AVERAGE('main data'!J$55:J$64)</f>
        <v>95.87727708533079</v>
      </c>
      <c r="K53" s="4">
        <f>100*'main data'!K62/AVERAGE('main data'!K$55:K$64)</f>
        <v>99.00990099009901</v>
      </c>
      <c r="L53" s="4">
        <f>100*'main data'!L62/AVERAGE('main data'!L$55:L$64)</f>
        <v>93.02325581395348</v>
      </c>
      <c r="M53" s="4">
        <f t="shared" si="0"/>
        <v>103.18924379055267</v>
      </c>
      <c r="N53" s="4">
        <f>100*'main data'!N62/AVERAGE('main data'!N$55:N$64)</f>
        <v>100</v>
      </c>
      <c r="O53" s="23">
        <f t="shared" si="1"/>
        <v>96.90932535853639</v>
      </c>
      <c r="P53" s="2">
        <v>87.961</v>
      </c>
      <c r="Q53" s="17">
        <f t="shared" si="2"/>
        <v>110.1730600590448</v>
      </c>
    </row>
    <row r="54" spans="1:17" ht="12">
      <c r="A54" s="14">
        <v>1588</v>
      </c>
      <c r="B54" s="4">
        <f>100*'main data'!B63/AVERAGE('main data'!B$55:B$64)</f>
        <v>115.38461538461539</v>
      </c>
      <c r="C54" s="4">
        <f>100*'main data'!C63/AVERAGE('main data'!C$55:C$64)</f>
        <v>105.48523206751055</v>
      </c>
      <c r="D54" s="4">
        <f>100*'main data'!D63/AVERAGE('main data'!D$55:D$64)</f>
        <v>108.45986984815619</v>
      </c>
      <c r="E54" s="4">
        <f>100*'main data'!E63/AVERAGE('main data'!E$55:E$64)</f>
        <v>111.11111111111111</v>
      </c>
      <c r="F54" s="4"/>
      <c r="G54" s="4">
        <f>100*'main data'!G63/AVERAGE('main data'!G$55:G$64)</f>
        <v>127.5058440178508</v>
      </c>
      <c r="H54" s="4">
        <f>100*'main data'!H63/AVERAGE('main data'!H$55:H$64)</f>
        <v>99.41520467836257</v>
      </c>
      <c r="I54" s="4">
        <f>100*'main data'!I63/AVERAGE('main data'!I$55:I$64)</f>
        <v>93.24009324009324</v>
      </c>
      <c r="J54" s="4">
        <f>100*'main data'!J63/AVERAGE('main data'!J$55:J$64)</f>
        <v>95.87727708533079</v>
      </c>
      <c r="K54" s="4">
        <f>100*'main data'!K63/AVERAGE('main data'!K$55:K$64)</f>
        <v>99.00990099009901</v>
      </c>
      <c r="L54" s="4">
        <f>100*'main data'!L63/AVERAGE('main data'!L$55:L$64)</f>
        <v>124.03100775193798</v>
      </c>
      <c r="M54" s="4">
        <f t="shared" si="0"/>
        <v>113.51919241563837</v>
      </c>
      <c r="N54" s="4">
        <f>100*'main data'!N63/AVERAGE('main data'!N$55:N$64)</f>
        <v>100</v>
      </c>
      <c r="O54" s="23">
        <f t="shared" si="1"/>
        <v>88.09083104983755</v>
      </c>
      <c r="P54" s="2">
        <v>77.947</v>
      </c>
      <c r="Q54" s="17">
        <f t="shared" si="2"/>
        <v>113.01375428154714</v>
      </c>
    </row>
    <row r="55" spans="1:17" ht="12">
      <c r="A55" s="14">
        <v>1589</v>
      </c>
      <c r="B55" s="4">
        <f>100*'main data'!B64/AVERAGE('main data'!B$55:B$64)</f>
        <v>134.6153846153846</v>
      </c>
      <c r="C55" s="4">
        <f>100*'main data'!C64/AVERAGE('main data'!C$55:C$64)</f>
        <v>105.48523206751055</v>
      </c>
      <c r="D55" s="4">
        <f>100*'main data'!D64/AVERAGE('main data'!D$55:D$64)</f>
        <v>94.90238611713667</v>
      </c>
      <c r="E55" s="4">
        <f>100*'main data'!E64/AVERAGE('main data'!E$55:E$64)</f>
        <v>118.2033096926714</v>
      </c>
      <c r="F55" s="4">
        <f>100*'main data'!F64/AVERAGE('main data'!F$55:F$64)</f>
        <v>100</v>
      </c>
      <c r="G55" s="4">
        <f>100*'main data'!G64/AVERAGE('main data'!G$55:G$64)</f>
        <v>109.79669901537153</v>
      </c>
      <c r="H55" s="4">
        <f>100*'main data'!H64/AVERAGE('main data'!H$55:H$64)</f>
        <v>93.56725146198829</v>
      </c>
      <c r="I55" s="4">
        <f>100*'main data'!I64/AVERAGE('main data'!I$55:I$64)</f>
        <v>93.24009324009324</v>
      </c>
      <c r="J55" s="4">
        <f>100*'main data'!J64/AVERAGE('main data'!J$55:J$64)</f>
        <v>100.67114093959732</v>
      </c>
      <c r="K55" s="4">
        <f>100*'main data'!K64/AVERAGE('main data'!K$55:K$64)</f>
        <v>99.00990099009901</v>
      </c>
      <c r="L55" s="4">
        <f>100*'main data'!L64/AVERAGE('main data'!L$55:L$64)</f>
        <v>131.7829457364341</v>
      </c>
      <c r="M55" s="4">
        <f t="shared" si="0"/>
        <v>118.65014202356227</v>
      </c>
      <c r="N55" s="4">
        <f>100*'main data'!N64/AVERAGE('main data'!N$55:N$64)</f>
        <v>100</v>
      </c>
      <c r="O55" s="23">
        <f t="shared" si="1"/>
        <v>84.28139932621521</v>
      </c>
      <c r="P55" s="2">
        <v>75.601</v>
      </c>
      <c r="Q55" s="17">
        <f t="shared" si="2"/>
        <v>111.48185781433475</v>
      </c>
    </row>
    <row r="56" spans="1:17" ht="12">
      <c r="A56" s="14">
        <v>1590</v>
      </c>
      <c r="B56" s="4">
        <f>100*'main data'!B65/AVERAGE('main data'!B$55:B$64)</f>
        <v>125</v>
      </c>
      <c r="C56" s="4">
        <f>100*'main data'!C65/AVERAGE('main data'!C$55:C$64)</f>
        <v>105.48523206751055</v>
      </c>
      <c r="D56" s="4">
        <f>100*'main data'!D65/AVERAGE('main data'!D$55:D$64)</f>
        <v>108.45986984815619</v>
      </c>
      <c r="E56" s="4">
        <f>100*'main data'!E65/AVERAGE('main data'!E$55:E$64)</f>
        <v>118.2033096926714</v>
      </c>
      <c r="F56" s="4"/>
      <c r="G56" s="4">
        <f>100*'main data'!G65/AVERAGE('main data'!G$55:G$64)</f>
        <v>155.84047602181766</v>
      </c>
      <c r="H56" s="4">
        <f>100*'main data'!H65/AVERAGE('main data'!H$55:H$64)</f>
        <v>99.41520467836257</v>
      </c>
      <c r="I56" s="4">
        <f>100*'main data'!I65/AVERAGE('main data'!I$55:I$64)</f>
        <v>93.24009324009324</v>
      </c>
      <c r="J56" s="4">
        <f>100*'main data'!J65/AVERAGE('main data'!J$55:J$64)</f>
        <v>105.46500479386387</v>
      </c>
      <c r="K56" s="4">
        <f>100*'main data'!K65/AVERAGE('main data'!K$55:K$64)</f>
        <v>99.00990099009901</v>
      </c>
      <c r="L56" s="4">
        <f>100*'main data'!L65/AVERAGE('main data'!L$55:L$64)</f>
        <v>139.53488372093022</v>
      </c>
      <c r="M56" s="4">
        <f t="shared" si="0"/>
        <v>123.5890406662059</v>
      </c>
      <c r="N56" s="4">
        <f>100*'main data'!N65/AVERAGE('main data'!N$55:N$64)</f>
        <v>100</v>
      </c>
      <c r="O56" s="23">
        <f t="shared" si="1"/>
        <v>80.91332326956392</v>
      </c>
      <c r="P56" s="2">
        <v>78.037</v>
      </c>
      <c r="Q56" s="17">
        <f t="shared" si="2"/>
        <v>103.68584552143716</v>
      </c>
    </row>
    <row r="57" spans="1:17" ht="12">
      <c r="A57" s="14">
        <v>1591</v>
      </c>
      <c r="B57" s="4">
        <f>100*'main data'!B66/AVERAGE('main data'!B$55:B$64)</f>
        <v>115.38461538461539</v>
      </c>
      <c r="C57" s="4">
        <f>100*'main data'!C66/AVERAGE('main data'!C$55:C$64)</f>
        <v>105.48523206751055</v>
      </c>
      <c r="D57" s="4">
        <f>100*'main data'!D66/AVERAGE('main data'!D$55:D$64)</f>
        <v>94.90238611713667</v>
      </c>
      <c r="E57" s="4">
        <f>100*'main data'!E66/AVERAGE('main data'!E$55:E$64)</f>
        <v>118.2033096926714</v>
      </c>
      <c r="F57" s="4"/>
      <c r="G57" s="4">
        <f>100*'main data'!G66/AVERAGE('main data'!G$55:G$64)</f>
        <v>283.34632003966846</v>
      </c>
      <c r="H57" s="4">
        <f>100*'main data'!H66/AVERAGE('main data'!H$55:H$64)</f>
        <v>105.26315789473684</v>
      </c>
      <c r="I57" s="4">
        <f>100*'main data'!I66/AVERAGE('main data'!I$55:I$64)</f>
        <v>111.8881118881119</v>
      </c>
      <c r="J57" s="4">
        <f>100*'main data'!J66/AVERAGE('main data'!J$55:J$64)</f>
        <v>124.64046021093002</v>
      </c>
      <c r="K57" s="4">
        <f>100*'main data'!K66/AVERAGE('main data'!K$55:K$64)</f>
        <v>99.00990099009901</v>
      </c>
      <c r="L57" s="4">
        <f>100*'main data'!L66/AVERAGE('main data'!L$55:L$64)</f>
        <v>124.03100775193798</v>
      </c>
      <c r="M57" s="4">
        <f t="shared" si="0"/>
        <v>131.53418049304983</v>
      </c>
      <c r="N57" s="4">
        <f>100*'main data'!N66/AVERAGE('main data'!N$55:N$64)</f>
        <v>100</v>
      </c>
      <c r="O57" s="23">
        <f t="shared" si="1"/>
        <v>76.02586614760862</v>
      </c>
      <c r="P57" s="2">
        <v>73.707</v>
      </c>
      <c r="Q57" s="17">
        <f t="shared" si="2"/>
        <v>103.1460595976076</v>
      </c>
    </row>
    <row r="58" spans="1:17" ht="12">
      <c r="A58" s="14">
        <v>1592</v>
      </c>
      <c r="B58" s="4">
        <f>100*'main data'!B67/AVERAGE('main data'!B$55:B$64)</f>
        <v>96.15384615384615</v>
      </c>
      <c r="C58" s="4">
        <f>100*'main data'!C67/AVERAGE('main data'!C$55:C$64)</f>
        <v>105.48523206751055</v>
      </c>
      <c r="D58" s="4">
        <f>100*'main data'!D67/AVERAGE('main data'!D$55:D$64)</f>
        <v>108.45986984815619</v>
      </c>
      <c r="E58" s="4">
        <f>100*'main data'!E67/AVERAGE('main data'!E$55:E$64)</f>
        <v>118.2033096926714</v>
      </c>
      <c r="F58" s="4"/>
      <c r="G58" s="4">
        <f>100*'main data'!G67/AVERAGE('main data'!G$55:G$64)</f>
        <v>129.27675851809875</v>
      </c>
      <c r="H58" s="4">
        <f>100*'main data'!H67/AVERAGE('main data'!H$55:H$64)</f>
        <v>93.56725146198829</v>
      </c>
      <c r="I58" s="4">
        <f>100*'main data'!I67/AVERAGE('main data'!I$55:I$64)</f>
        <v>93.24009324009324</v>
      </c>
      <c r="J58" s="4">
        <f>100*'main data'!J67/AVERAGE('main data'!J$55:J$64)</f>
        <v>95.87727708533079</v>
      </c>
      <c r="K58" s="4">
        <f>100*'main data'!K67/AVERAGE('main data'!K$55:K$64)</f>
        <v>148.5148514851485</v>
      </c>
      <c r="L58" s="4">
        <f>100*'main data'!L67/AVERAGE('main data'!L$55:L$64)</f>
        <v>170.54263565891472</v>
      </c>
      <c r="M58" s="4">
        <f t="shared" si="0"/>
        <v>118.7065196730023</v>
      </c>
      <c r="N58" s="4">
        <f>100*'main data'!N67/AVERAGE('main data'!N$55:N$64)</f>
        <v>50</v>
      </c>
      <c r="O58" s="23">
        <f t="shared" si="1"/>
        <v>42.12068565208859</v>
      </c>
      <c r="P58" s="2">
        <v>29.952</v>
      </c>
      <c r="Q58" s="17">
        <f t="shared" si="2"/>
        <v>140.62728916963337</v>
      </c>
    </row>
    <row r="59" spans="1:17" ht="12">
      <c r="A59" s="14">
        <v>1593</v>
      </c>
      <c r="B59" s="4">
        <f>100*'main data'!B68/AVERAGE('main data'!B$55:B$64)</f>
        <v>76.92307692307692</v>
      </c>
      <c r="C59" s="4">
        <f>100*'main data'!C68/AVERAGE('main data'!C$55:C$64)</f>
        <v>105.48523206751055</v>
      </c>
      <c r="D59" s="4">
        <f>100*'main data'!D68/AVERAGE('main data'!D$55:D$64)</f>
        <v>67.78741865509762</v>
      </c>
      <c r="E59" s="4">
        <f>100*'main data'!E68/AVERAGE('main data'!E$55:E$64)</f>
        <v>94.56264775413712</v>
      </c>
      <c r="F59" s="4"/>
      <c r="G59" s="4">
        <f>100*'main data'!G68/AVERAGE('main data'!G$55:G$64)</f>
        <v>106.25487001487568</v>
      </c>
      <c r="H59" s="4">
        <f>100*'main data'!H68/AVERAGE('main data'!H$55:H$64)</f>
        <v>93.56725146198829</v>
      </c>
      <c r="I59" s="4">
        <f>100*'main data'!I68/AVERAGE('main data'!I$55:I$64)</f>
        <v>83.91608391608392</v>
      </c>
      <c r="J59" s="4">
        <f>100*'main data'!J68/AVERAGE('main data'!J$55:J$64)</f>
        <v>95.87727708533079</v>
      </c>
      <c r="K59" s="4">
        <f>100*'main data'!K68/AVERAGE('main data'!K$55:K$64)</f>
        <v>198.01980198019803</v>
      </c>
      <c r="L59" s="4">
        <f>100*'main data'!L68/AVERAGE('main data'!L$55:L$64)</f>
        <v>217.05426356589146</v>
      </c>
      <c r="M59" s="4">
        <f t="shared" si="0"/>
        <v>116.11846567925112</v>
      </c>
      <c r="N59" s="4">
        <f>100*'main data'!N68/AVERAGE('main data'!N$55:N$64)</f>
        <v>68.75</v>
      </c>
      <c r="O59" s="23">
        <f t="shared" si="1"/>
        <v>59.20677611251347</v>
      </c>
      <c r="P59" s="2">
        <v>72.353</v>
      </c>
      <c r="Q59" s="17">
        <f t="shared" si="2"/>
        <v>81.83043704132997</v>
      </c>
    </row>
    <row r="60" spans="1:17" ht="12">
      <c r="A60" s="14">
        <v>1594</v>
      </c>
      <c r="B60" s="4">
        <f>100*'main data'!B69/AVERAGE('main data'!B$55:B$64)</f>
        <v>153.84615384615384</v>
      </c>
      <c r="C60" s="4">
        <f>100*'main data'!C69/AVERAGE('main data'!C$55:C$64)</f>
        <v>105.48523206751055</v>
      </c>
      <c r="D60" s="4">
        <f>100*'main data'!D69/AVERAGE('main data'!D$55:D$64)</f>
        <v>81.34490238611714</v>
      </c>
      <c r="E60" s="4">
        <f>100*'main data'!E69/AVERAGE('main data'!E$55:E$64)</f>
        <v>118.2033096926714</v>
      </c>
      <c r="F60" s="4"/>
      <c r="G60" s="4">
        <f>100*'main data'!G69/AVERAGE('main data'!G$55:G$64)</f>
        <v>127.5058440178508</v>
      </c>
      <c r="H60" s="4">
        <f>100*'main data'!H69/AVERAGE('main data'!H$55:H$64)</f>
        <v>93.56725146198829</v>
      </c>
      <c r="I60" s="4">
        <f>100*'main data'!I69/AVERAGE('main data'!I$55:I$64)</f>
        <v>93.24009324009324</v>
      </c>
      <c r="J60" s="4">
        <f>100*'main data'!J69/AVERAGE('main data'!J$55:J$64)</f>
        <v>105.46500479386387</v>
      </c>
      <c r="K60" s="4">
        <f>100*'main data'!K69/AVERAGE('main data'!K$55:K$64)</f>
        <v>118.81188118811882</v>
      </c>
      <c r="L60" s="4">
        <f>100*'main data'!L69/AVERAGE('main data'!L$55:L$64)</f>
        <v>108.52713178294573</v>
      </c>
      <c r="M60" s="4">
        <f t="shared" si="0"/>
        <v>121.37690251653734</v>
      </c>
      <c r="N60" s="4">
        <f>100*'main data'!N69/AVERAGE('main data'!N$55:N$64)</f>
        <v>100</v>
      </c>
      <c r="O60" s="23">
        <f t="shared" si="1"/>
        <v>82.38799798534586</v>
      </c>
      <c r="P60" s="2">
        <v>120.98</v>
      </c>
      <c r="Q60" s="17">
        <f t="shared" si="2"/>
        <v>68.10051081612322</v>
      </c>
    </row>
    <row r="61" spans="1:17" ht="12">
      <c r="A61" s="14">
        <v>1595</v>
      </c>
      <c r="B61" s="4">
        <f>100*'main data'!B70/AVERAGE('main data'!B$55:B$64)</f>
        <v>115.38461538461539</v>
      </c>
      <c r="C61" s="4">
        <f>100*'main data'!C70/AVERAGE('main data'!C$55:C$64)</f>
        <v>105.48523206751055</v>
      </c>
      <c r="D61" s="4">
        <f>100*'main data'!D70/AVERAGE('main data'!D$55:D$64)</f>
        <v>94.90238611713667</v>
      </c>
      <c r="E61" s="4">
        <f>100*'main data'!E70/AVERAGE('main data'!E$55:E$64)</f>
        <v>118.2033096926714</v>
      </c>
      <c r="F61" s="4">
        <f>100*'main data'!F70/AVERAGE('main data'!F$55:F$64)</f>
        <v>109.0909090909091</v>
      </c>
      <c r="G61" s="4">
        <f>100*'main data'!G70/AVERAGE('main data'!G$55:G$64)</f>
        <v>170.00779202380107</v>
      </c>
      <c r="H61" s="4">
        <f>100*'main data'!H70/AVERAGE('main data'!H$55:H$64)</f>
        <v>122.80701754385964</v>
      </c>
      <c r="I61" s="4">
        <f>100*'main data'!I70/AVERAGE('main data'!I$55:I$64)</f>
        <v>93.24009324009324</v>
      </c>
      <c r="J61" s="4">
        <f>100*'main data'!J70/AVERAGE('main data'!J$55:J$64)</f>
        <v>105.46500479386387</v>
      </c>
      <c r="K61" s="4">
        <f>100*'main data'!K70/AVERAGE('main data'!K$55:K$64)</f>
        <v>108.91089108910892</v>
      </c>
      <c r="L61" s="4">
        <f>100*'main data'!L70/AVERAGE('main data'!L$55:L$64)</f>
        <v>139.53488372093022</v>
      </c>
      <c r="M61" s="4">
        <f t="shared" si="0"/>
        <v>122.52146099771247</v>
      </c>
      <c r="N61" s="4">
        <f>100*'main data'!N70/AVERAGE('main data'!N$55:N$64)</f>
        <v>125</v>
      </c>
      <c r="O61" s="23">
        <f t="shared" si="1"/>
        <v>102.02294274170777</v>
      </c>
      <c r="P61" s="2">
        <v>92.201</v>
      </c>
      <c r="Q61" s="17">
        <f t="shared" si="2"/>
        <v>110.65275077462043</v>
      </c>
    </row>
    <row r="62" spans="1:17" ht="12">
      <c r="A62" s="14">
        <v>1596</v>
      </c>
      <c r="B62" s="4">
        <f>100*'main data'!B71/AVERAGE('main data'!B$55:B$64)</f>
        <v>115.38461538461539</v>
      </c>
      <c r="C62" s="4">
        <f>100*'main data'!C71/AVERAGE('main data'!C$55:C$64)</f>
        <v>123.06610407876231</v>
      </c>
      <c r="D62" s="4">
        <f>100*'main data'!D71/AVERAGE('main data'!D$55:D$64)</f>
        <v>111.17136659436008</v>
      </c>
      <c r="E62" s="4">
        <f>100*'main data'!E71/AVERAGE('main data'!E$55:E$64)</f>
        <v>106.38297872340426</v>
      </c>
      <c r="F62" s="4">
        <f>100*'main data'!F71/AVERAGE('main data'!F$55:F$64)</f>
        <v>90.9090909090909</v>
      </c>
      <c r="G62" s="4">
        <f>100*'main data'!G71/AVERAGE('main data'!G$55:G$64)</f>
        <v>198.34242402776792</v>
      </c>
      <c r="H62" s="4">
        <f>100*'main data'!H71/AVERAGE('main data'!H$55:H$64)</f>
        <v>116.95906432748536</v>
      </c>
      <c r="I62" s="4">
        <f>100*'main data'!I71/AVERAGE('main data'!I$55:I$64)</f>
        <v>111.8881118881119</v>
      </c>
      <c r="J62" s="4">
        <f>100*'main data'!J71/AVERAGE('main data'!J$55:J$64)</f>
        <v>95.87727708533079</v>
      </c>
      <c r="K62" s="4">
        <f>100*'main data'!K71/AVERAGE('main data'!K$55:K$64)</f>
        <v>99.00990099009901</v>
      </c>
      <c r="L62" s="4">
        <f>100*'main data'!L71/AVERAGE('main data'!L$55:L$64)</f>
        <v>150.38759689922477</v>
      </c>
      <c r="M62" s="4">
        <f t="shared" si="0"/>
        <v>128.38487942247522</v>
      </c>
      <c r="N62" s="4">
        <f>100*'main data'!N71/AVERAGE('main data'!N$55:N$64)</f>
        <v>125</v>
      </c>
      <c r="O62" s="23">
        <f t="shared" si="1"/>
        <v>97.36349059351716</v>
      </c>
      <c r="P62" s="2">
        <v>87.871</v>
      </c>
      <c r="Q62" s="17">
        <f t="shared" si="2"/>
        <v>110.80275698867335</v>
      </c>
    </row>
    <row r="63" spans="1:17" ht="12">
      <c r="A63" s="14">
        <v>1597</v>
      </c>
      <c r="B63" s="4">
        <f>100*'main data'!B72/AVERAGE('main data'!B$55:B$64)</f>
        <v>230.76923076923077</v>
      </c>
      <c r="C63" s="4">
        <f>100*'main data'!C72/AVERAGE('main data'!C$55:C$64)</f>
        <v>131.8565400843882</v>
      </c>
      <c r="D63" s="4">
        <f>100*'main data'!D72/AVERAGE('main data'!D$55:D$64)</f>
        <v>135.57483731019525</v>
      </c>
      <c r="E63" s="4">
        <f>100*'main data'!E72/AVERAGE('main data'!E$55:E$64)</f>
        <v>106.38297872340426</v>
      </c>
      <c r="F63" s="4"/>
      <c r="G63" s="4">
        <f>100*'main data'!G72/AVERAGE('main data'!G$55:G$64)</f>
        <v>198.34242402776792</v>
      </c>
      <c r="H63" s="4">
        <f>100*'main data'!H72/AVERAGE('main data'!H$55:H$64)</f>
        <v>105.26315789473684</v>
      </c>
      <c r="I63" s="4">
        <f>100*'main data'!I72/AVERAGE('main data'!I$55:I$64)</f>
        <v>93.24009324009324</v>
      </c>
      <c r="J63" s="4">
        <f>100*'main data'!J72/AVERAGE('main data'!J$55:J$64)</f>
        <v>115.05273250239694</v>
      </c>
      <c r="K63" s="4">
        <f>100*'main data'!K72/AVERAGE('main data'!K$55:K$64)</f>
        <v>99.00990099009901</v>
      </c>
      <c r="L63" s="4">
        <f>100*'main data'!L72/AVERAGE('main data'!L$55:L$64)</f>
        <v>155.03875968992247</v>
      </c>
      <c r="M63" s="4">
        <f t="shared" si="0"/>
        <v>166.80720296855102</v>
      </c>
      <c r="N63" s="4">
        <f>100*'main data'!N72/AVERAGE('main data'!N$55:N$64)</f>
        <v>125</v>
      </c>
      <c r="O63" s="23">
        <f t="shared" si="1"/>
        <v>74.9368119454451</v>
      </c>
      <c r="P63" s="2">
        <v>66.85</v>
      </c>
      <c r="Q63" s="17">
        <f t="shared" si="2"/>
        <v>112.09695130208692</v>
      </c>
    </row>
    <row r="64" spans="1:17" ht="12">
      <c r="A64" s="14">
        <v>1598</v>
      </c>
      <c r="B64" s="4">
        <f>100*'main data'!B73/AVERAGE('main data'!B$55:B$64)</f>
        <v>307.6923076923077</v>
      </c>
      <c r="C64" s="4">
        <f>100*'main data'!C73/AVERAGE('main data'!C$55:C$64)</f>
        <v>105.48523206751055</v>
      </c>
      <c r="D64" s="4">
        <f>100*'main data'!D73/AVERAGE('main data'!D$55:D$64)</f>
        <v>108.45986984815619</v>
      </c>
      <c r="E64" s="4">
        <f>100*'main data'!E73/AVERAGE('main data'!E$55:E$64)</f>
        <v>100.4728132387707</v>
      </c>
      <c r="F64" s="4">
        <f>100*'main data'!F73/AVERAGE('main data'!F$55:F$64)</f>
        <v>145.45454545454547</v>
      </c>
      <c r="G64" s="4">
        <f>100*'main data'!G73/AVERAGE('main data'!G$55:G$64)</f>
        <v>184.1751080257845</v>
      </c>
      <c r="H64" s="4">
        <f>100*'main data'!H73/AVERAGE('main data'!H$55:H$64)</f>
        <v>116.95906432748536</v>
      </c>
      <c r="I64" s="4">
        <f>100*'main data'!I73/AVERAGE('main data'!I$55:I$64)</f>
        <v>93.24009324009324</v>
      </c>
      <c r="J64" s="4">
        <f>100*'main data'!J73/AVERAGE('main data'!J$55:J$64)</f>
        <v>134.2281879194631</v>
      </c>
      <c r="K64" s="4">
        <f>100*'main data'!K73/AVERAGE('main data'!K$55:K$64)</f>
        <v>99.00990099009901</v>
      </c>
      <c r="L64" s="4">
        <f>100*'main data'!L73/AVERAGE('main data'!L$55:L$64)</f>
        <v>139.53488372093022</v>
      </c>
      <c r="M64" s="4">
        <f t="shared" si="0"/>
        <v>182.93484065712843</v>
      </c>
      <c r="N64" s="4">
        <f>100*'main data'!N73/AVERAGE('main data'!N$55:N$64)</f>
        <v>125</v>
      </c>
      <c r="O64" s="23">
        <f t="shared" si="1"/>
        <v>68.3303407655873</v>
      </c>
      <c r="P64" s="2">
        <v>60.084</v>
      </c>
      <c r="Q64" s="17">
        <f t="shared" si="2"/>
        <v>113.72468671457841</v>
      </c>
    </row>
    <row r="65" spans="1:17" ht="12">
      <c r="A65" s="14">
        <v>1599</v>
      </c>
      <c r="B65" s="4">
        <f>100*'main data'!B74/AVERAGE('main data'!B$55:B$64)</f>
        <v>230.76923076923077</v>
      </c>
      <c r="C65" s="4">
        <f>100*'main data'!C74/AVERAGE('main data'!C$55:C$64)</f>
        <v>87.9043600562588</v>
      </c>
      <c r="D65" s="4">
        <f>100*'main data'!D74/AVERAGE('main data'!D$55:D$64)</f>
        <v>108.45986984815619</v>
      </c>
      <c r="E65" s="4">
        <f>100*'main data'!E74/AVERAGE('main data'!E$55:E$64)</f>
        <v>94.56264775413712</v>
      </c>
      <c r="F65" s="4">
        <f>100*'main data'!F74/AVERAGE('main data'!F$55:F$64)</f>
        <v>110</v>
      </c>
      <c r="G65" s="4">
        <f>100*'main data'!G74/AVERAGE('main data'!G$55:G$64)</f>
        <v>184.1751080257845</v>
      </c>
      <c r="H65" s="4">
        <f>100*'main data'!H74/AVERAGE('main data'!H$55:H$64)</f>
        <v>116.95906432748536</v>
      </c>
      <c r="I65" s="4">
        <f>100*'main data'!I74/AVERAGE('main data'!I$55:I$64)</f>
        <v>111.8881118881119</v>
      </c>
      <c r="J65" s="4">
        <f>100*'main data'!J74/AVERAGE('main data'!J$55:J$64)</f>
        <v>115.05273250239694</v>
      </c>
      <c r="K65" s="4">
        <f>100*'main data'!K74/AVERAGE('main data'!K$55:K$64)</f>
        <v>99.00990099009901</v>
      </c>
      <c r="L65" s="4">
        <f>100*'main data'!L74/AVERAGE('main data'!L$55:L$64)</f>
        <v>155.03875968992247</v>
      </c>
      <c r="M65" s="4">
        <f t="shared" si="0"/>
        <v>160.22490627173286</v>
      </c>
      <c r="N65" s="4">
        <f>100*'main data'!N74/AVERAGE('main data'!N$55:N$64)</f>
        <v>125</v>
      </c>
      <c r="O65" s="23">
        <f t="shared" si="1"/>
        <v>78.01533663437237</v>
      </c>
      <c r="P65" s="2">
        <v>68.655</v>
      </c>
      <c r="Q65" s="17">
        <f t="shared" si="2"/>
        <v>113.63387464040838</v>
      </c>
    </row>
    <row r="66" spans="1:17" ht="12">
      <c r="A66" s="14">
        <v>1600</v>
      </c>
      <c r="B66" s="4">
        <f>100*'main data'!B75/AVERAGE('main data'!B$55:B$64)</f>
        <v>230.76923076923077</v>
      </c>
      <c r="C66" s="4">
        <f>100*'main data'!C75/AVERAGE('main data'!C$55:C$64)</f>
        <v>105.48523206751055</v>
      </c>
      <c r="D66" s="4">
        <f>100*'main data'!D75/AVERAGE('main data'!D$55:D$64)</f>
        <v>108.45986984815619</v>
      </c>
      <c r="E66" s="4">
        <f>100*'main data'!E75/AVERAGE('main data'!E$55:E$64)</f>
        <v>94.56264775413712</v>
      </c>
      <c r="F66" s="4">
        <f>100*'main data'!F75/AVERAGE('main data'!F$55:F$64)</f>
        <v>109.0909090909091</v>
      </c>
      <c r="G66" s="4">
        <f>100*'main data'!G75/AVERAGE('main data'!G$55:G$64)</f>
        <v>198.34242402776792</v>
      </c>
      <c r="H66" s="4">
        <f>100*'main data'!H75/AVERAGE('main data'!H$55:H$64)</f>
        <v>102.3391812865497</v>
      </c>
      <c r="I66" s="4">
        <f>100*'main data'!I75/AVERAGE('main data'!I$55:I$64)</f>
        <v>111.8881118881119</v>
      </c>
      <c r="J66" s="4">
        <f>100*'main data'!J75/AVERAGE('main data'!J$55:J$64)</f>
        <v>124.64046021093002</v>
      </c>
      <c r="K66" s="4">
        <f>100*'main data'!K75/AVERAGE('main data'!K$55:K$64)</f>
        <v>99.00990099009901</v>
      </c>
      <c r="L66" s="4">
        <f>100*'main data'!L75/AVERAGE('main data'!L$55:L$64)</f>
        <v>139.53488372093022</v>
      </c>
      <c r="M66" s="4">
        <f t="shared" si="0"/>
        <v>159.84751350506988</v>
      </c>
      <c r="N66" s="4">
        <f>100*'main data'!N75/AVERAGE('main data'!N$55:N$64)</f>
        <v>125</v>
      </c>
      <c r="O66" s="23">
        <f t="shared" si="1"/>
        <v>78.19952732391761</v>
      </c>
      <c r="P66" s="2">
        <v>68.874</v>
      </c>
      <c r="Q66" s="17">
        <f t="shared" si="2"/>
        <v>113.53998217602813</v>
      </c>
    </row>
    <row r="67" spans="1:17" ht="12">
      <c r="A67" s="14">
        <v>1601</v>
      </c>
      <c r="B67" s="4">
        <f>100*'main data'!B76/AVERAGE('main data'!B$55:B$64)</f>
        <v>115.38461538461539</v>
      </c>
      <c r="C67" s="4">
        <f>100*'main data'!C76/AVERAGE('main data'!C$55:C$64)</f>
        <v>123.06610407876231</v>
      </c>
      <c r="D67" s="4">
        <f>100*'main data'!D76/AVERAGE('main data'!D$55:D$64)</f>
        <v>122.01735357917572</v>
      </c>
      <c r="E67" s="4">
        <f>100*'main data'!E76/AVERAGE('main data'!E$55:E$64)</f>
        <v>118.2033096926714</v>
      </c>
      <c r="F67" s="4">
        <f>100*'main data'!F76/AVERAGE('main data'!F$55:F$64)</f>
        <v>65.45454545454545</v>
      </c>
      <c r="G67" s="4">
        <f>100*'main data'!G76/AVERAGE('main data'!G$55:G$64)</f>
        <v>198.34242402776792</v>
      </c>
      <c r="H67" s="4">
        <f>100*'main data'!H76/AVERAGE('main data'!H$55:H$64)</f>
        <v>128.6549707602339</v>
      </c>
      <c r="I67" s="4">
        <f>100*'main data'!I76/AVERAGE('main data'!I$55:I$64)</f>
        <v>111.8881118881119</v>
      </c>
      <c r="J67" s="4">
        <f>100*'main data'!J76/AVERAGE('main data'!J$55:J$64)</f>
        <v>124.64046021093002</v>
      </c>
      <c r="K67" s="4">
        <f>100*'main data'!K76/AVERAGE('main data'!K$55:K$64)</f>
        <v>99.00990099009901</v>
      </c>
      <c r="L67" s="4">
        <f>100*'main data'!L76/AVERAGE('main data'!L$55:L$64)</f>
        <v>139.53488372093022</v>
      </c>
      <c r="M67" s="4">
        <f t="shared" si="0"/>
        <v>130.65634468942986</v>
      </c>
      <c r="N67" s="4">
        <f>100*'main data'!N76/AVERAGE('main data'!N$55:N$64)</f>
        <v>112.5</v>
      </c>
      <c r="O67" s="23">
        <f t="shared" si="1"/>
        <v>86.10374051670625</v>
      </c>
      <c r="P67" s="2">
        <v>76.068</v>
      </c>
      <c r="Q67" s="17">
        <f t="shared" si="2"/>
        <v>113.19311736434013</v>
      </c>
    </row>
    <row r="68" spans="1:17" ht="12">
      <c r="A68" s="14">
        <v>1602</v>
      </c>
      <c r="B68" s="4">
        <f>100*'main data'!B77/AVERAGE('main data'!B$55:B$64)</f>
        <v>230.76923076923077</v>
      </c>
      <c r="C68" s="4">
        <f>100*'main data'!C77/AVERAGE('main data'!C$55:C$64)</f>
        <v>123.06610407876231</v>
      </c>
      <c r="D68" s="4">
        <f>100*'main data'!D77/AVERAGE('main data'!D$55:D$64)</f>
        <v>135.57483731019525</v>
      </c>
      <c r="E68" s="4">
        <f>100*'main data'!E77/AVERAGE('main data'!E$55:E$64)</f>
        <v>118.2033096926714</v>
      </c>
      <c r="F68" s="4"/>
      <c r="G68" s="4">
        <f>100*'main data'!G77/AVERAGE('main data'!G$55:G$64)</f>
        <v>184.1751080257845</v>
      </c>
      <c r="H68" s="4">
        <f>100*'main data'!H77/AVERAGE('main data'!H$55:H$64)</f>
        <v>128.6549707602339</v>
      </c>
      <c r="I68" s="4">
        <f>100*'main data'!I77/AVERAGE('main data'!I$55:I$64)</f>
        <v>111.8881118881119</v>
      </c>
      <c r="J68" s="4">
        <f>100*'main data'!J77/AVERAGE('main data'!J$55:J$64)</f>
        <v>124.64046021093002</v>
      </c>
      <c r="K68" s="4">
        <f>100*'main data'!K77/AVERAGE('main data'!K$55:K$64)</f>
        <v>99.00990099009901</v>
      </c>
      <c r="L68" s="4">
        <f>100*'main data'!L77/AVERAGE('main data'!L$55:L$64)</f>
        <v>170.54263565891472</v>
      </c>
      <c r="M68" s="4">
        <f t="shared" si="0"/>
        <v>171.07335937203956</v>
      </c>
      <c r="N68" s="4">
        <f>100*'main data'!N77/AVERAGE('main data'!N$55:N$64)</f>
        <v>125</v>
      </c>
      <c r="O68" s="23">
        <f t="shared" si="1"/>
        <v>73.06806884417222</v>
      </c>
      <c r="P68" s="2">
        <v>58.121</v>
      </c>
      <c r="Q68" s="17">
        <f t="shared" si="2"/>
        <v>125.71715704164109</v>
      </c>
    </row>
    <row r="69" spans="1:17" ht="12">
      <c r="A69" s="14">
        <v>1603</v>
      </c>
      <c r="B69" s="4">
        <f>100*'main data'!B78/AVERAGE('main data'!B$55:B$64)</f>
        <v>230.76923076923077</v>
      </c>
      <c r="C69" s="4">
        <f>100*'main data'!C78/AVERAGE('main data'!C$55:C$64)</f>
        <v>123.06610407876231</v>
      </c>
      <c r="D69" s="4">
        <f>100*'main data'!D78/AVERAGE('main data'!D$55:D$64)</f>
        <v>108.45986984815619</v>
      </c>
      <c r="E69" s="4">
        <f>100*'main data'!E78/AVERAGE('main data'!E$55:E$64)</f>
        <v>134.7517730496454</v>
      </c>
      <c r="F69" s="4">
        <f>100*'main data'!F78/AVERAGE('main data'!F$55:F$64)</f>
        <v>100</v>
      </c>
      <c r="G69" s="4">
        <f>100*'main data'!G78/AVERAGE('main data'!G$55:G$64)</f>
        <v>193.59637316710348</v>
      </c>
      <c r="H69" s="4">
        <f>100*'main data'!H78/AVERAGE('main data'!H$55:H$64)</f>
        <v>119.88304093567251</v>
      </c>
      <c r="I69" s="4">
        <f>100*'main data'!I78/AVERAGE('main data'!I$55:I$64)</f>
        <v>130.53613053613054</v>
      </c>
      <c r="J69" s="4">
        <f>100*'main data'!J78/AVERAGE('main data'!J$55:J$64)</f>
        <v>124.64046021093002</v>
      </c>
      <c r="K69" s="4">
        <f>100*'main data'!K78/AVERAGE('main data'!K$55:K$64)</f>
        <v>99.00990099009901</v>
      </c>
      <c r="L69" s="4">
        <f>100*'main data'!L78/AVERAGE('main data'!L$55:L$64)</f>
        <v>186.04651162790697</v>
      </c>
      <c r="M69" s="4">
        <f t="shared" si="0"/>
        <v>174.3513772470624</v>
      </c>
      <c r="N69" s="4">
        <f>100*'main data'!N78/AVERAGE('main data'!N$55:N$64)</f>
        <v>125</v>
      </c>
      <c r="O69" s="23">
        <f t="shared" si="1"/>
        <v>71.69430031107258</v>
      </c>
      <c r="P69" s="2">
        <v>63.329</v>
      </c>
      <c r="Q69" s="17">
        <f t="shared" si="2"/>
        <v>113.2092727045628</v>
      </c>
    </row>
    <row r="70" spans="1:17" ht="12">
      <c r="A70" s="14">
        <v>1604</v>
      </c>
      <c r="B70" s="4">
        <f>100*'main data'!B79/AVERAGE('main data'!B$55:B$64)</f>
        <v>153.84615384615384</v>
      </c>
      <c r="C70" s="4">
        <f>100*'main data'!C79/AVERAGE('main data'!C$55:C$64)</f>
        <v>123.06610407876231</v>
      </c>
      <c r="D70" s="4">
        <f>100*'main data'!D79/AVERAGE('main data'!D$55:D$64)</f>
        <v>108.45986984815619</v>
      </c>
      <c r="E70" s="4">
        <f>100*'main data'!E79/AVERAGE('main data'!E$55:E$64)</f>
        <v>151.3002364066194</v>
      </c>
      <c r="F70" s="4"/>
      <c r="G70" s="4">
        <f>100*'main data'!G79/AVERAGE('main data'!G$55:G$64)</f>
        <v>170.00779202380107</v>
      </c>
      <c r="H70" s="4">
        <f>100*'main data'!H79/AVERAGE('main data'!H$55:H$64)</f>
        <v>102.3391812865497</v>
      </c>
      <c r="I70" s="4">
        <f>100*'main data'!I79/AVERAGE('main data'!I$55:I$64)</f>
        <v>83.91608391608392</v>
      </c>
      <c r="J70" s="4">
        <f>100*'main data'!J79/AVERAGE('main data'!J$55:J$64)</f>
        <v>124.64046021093002</v>
      </c>
      <c r="K70" s="4">
        <f>100*'main data'!K79/AVERAGE('main data'!K$55:K$64)</f>
        <v>99.00990099009901</v>
      </c>
      <c r="L70" s="4">
        <f>100*'main data'!L79/AVERAGE('main data'!L$55:L$64)</f>
        <v>186.04651162790697</v>
      </c>
      <c r="M70" s="4">
        <f aca="true" t="shared" si="3" ref="M70:M86">0.3*B70+0.2*L70+0.075*C70+0.075*E70+0.1*G70+0.05*H70+0.075*D70+0.075*J70+0.025*K70+0.025*I70</f>
        <v>148.11403665962482</v>
      </c>
      <c r="N70" s="4">
        <f>100*'main data'!N79/AVERAGE('main data'!N$55:N$64)</f>
        <v>125</v>
      </c>
      <c r="O70" s="23">
        <f aca="true" t="shared" si="4" ref="O70:O86">100*N70/M70</f>
        <v>84.39443203297316</v>
      </c>
      <c r="P70" s="2">
        <v>86.715</v>
      </c>
      <c r="Q70" s="17">
        <f aca="true" t="shared" si="5" ref="Q70:Q86">O70/P70%</f>
        <v>97.32391400907933</v>
      </c>
    </row>
    <row r="71" spans="1:17" ht="12">
      <c r="A71" s="14">
        <v>1605</v>
      </c>
      <c r="B71" s="4">
        <f>100*'main data'!B80/AVERAGE('main data'!B$55:B$64)</f>
        <v>192.3076923076923</v>
      </c>
      <c r="C71" s="4">
        <f>100*'main data'!C80/AVERAGE('main data'!C$55:C$64)</f>
        <v>105.48523206751055</v>
      </c>
      <c r="D71" s="4">
        <f>100*'main data'!D80/AVERAGE('main data'!D$55:D$64)</f>
        <v>122.01735357917572</v>
      </c>
      <c r="E71" s="4">
        <f>100*'main data'!E80/AVERAGE('main data'!E$55:E$64)</f>
        <v>170.21276595744683</v>
      </c>
      <c r="F71" s="4"/>
      <c r="G71" s="4">
        <f>100*'main data'!G80/AVERAGE('main data'!G$55:G$64)</f>
        <v>170.00779202380107</v>
      </c>
      <c r="H71" s="4">
        <f>100*'main data'!H80/AVERAGE('main data'!H$55:H$64)</f>
        <v>87.71929824561403</v>
      </c>
      <c r="I71" s="4">
        <f>100*'main data'!I80/AVERAGE('main data'!I$55:I$64)</f>
        <v>93.24009324009324</v>
      </c>
      <c r="J71" s="4">
        <f>100*'main data'!J80/AVERAGE('main data'!J$55:J$64)</f>
        <v>143.81591562799616</v>
      </c>
      <c r="K71" s="4">
        <f>100*'main data'!K80/AVERAGE('main data'!K$55:K$64)</f>
        <v>99.00990099009901</v>
      </c>
      <c r="L71" s="4">
        <f>100*'main data'!L80/AVERAGE('main data'!L$55:L$64)</f>
        <v>139.53488372093022</v>
      </c>
      <c r="M71" s="4">
        <f t="shared" si="3"/>
        <v>152.40712344931907</v>
      </c>
      <c r="N71" s="4">
        <f>100*'main data'!N80/AVERAGE('main data'!N$55:N$64)</f>
        <v>125</v>
      </c>
      <c r="O71" s="23">
        <f t="shared" si="4"/>
        <v>82.01716374600237</v>
      </c>
      <c r="P71" s="2">
        <v>71.335</v>
      </c>
      <c r="Q71" s="17">
        <f t="shared" si="5"/>
        <v>114.97464603070355</v>
      </c>
    </row>
    <row r="72" spans="1:17" ht="12">
      <c r="A72" s="14">
        <v>1606</v>
      </c>
      <c r="B72" s="4">
        <f>100*'main data'!B81/AVERAGE('main data'!B$55:B$64)</f>
        <v>173.07692307692307</v>
      </c>
      <c r="C72" s="4">
        <f>100*'main data'!C81/AVERAGE('main data'!C$55:C$64)</f>
        <v>131.8565400843882</v>
      </c>
      <c r="D72" s="4">
        <f>100*'main data'!D81/AVERAGE('main data'!D$55:D$64)</f>
        <v>140.99783080260303</v>
      </c>
      <c r="E72" s="4">
        <f>100*'main data'!E81/AVERAGE('main data'!E$55:E$64)</f>
        <v>283.68794326241135</v>
      </c>
      <c r="F72" s="4">
        <f>100*'main data'!F81/AVERAGE('main data'!F$55:F$64)</f>
        <v>90.9090909090909</v>
      </c>
      <c r="G72" s="4">
        <f>100*'main data'!G81/AVERAGE('main data'!G$55:G$64)</f>
        <v>170.00779202380107</v>
      </c>
      <c r="H72" s="4">
        <f>100*'main data'!H81/AVERAGE('main data'!H$55:H$64)</f>
        <v>73.09941520467835</v>
      </c>
      <c r="I72" s="4">
        <f>100*'main data'!I81/AVERAGE('main data'!I$55:I$64)</f>
        <v>111.8881118881119</v>
      </c>
      <c r="J72" s="4">
        <f>100*'main data'!J81/AVERAGE('main data'!J$55:J$64)</f>
        <v>128.47555129434326</v>
      </c>
      <c r="K72" s="4">
        <f>100*'main data'!K81/AVERAGE('main data'!K$55:K$64)</f>
        <v>99.00990099009901</v>
      </c>
      <c r="L72" s="4">
        <f>100*'main data'!L81/AVERAGE('main data'!L$55:L$64)</f>
        <v>139.53488372093022</v>
      </c>
      <c r="M72" s="4">
        <f t="shared" si="3"/>
        <v>157.1345938601132</v>
      </c>
      <c r="N72" s="4">
        <f>100*'main data'!N81/AVERAGE('main data'!N$55:N$64)</f>
        <v>125</v>
      </c>
      <c r="O72" s="23">
        <f t="shared" si="4"/>
        <v>79.5496376254865</v>
      </c>
      <c r="P72" s="2">
        <v>88.79</v>
      </c>
      <c r="Q72" s="17">
        <f t="shared" si="5"/>
        <v>89.59301455736738</v>
      </c>
    </row>
    <row r="73" spans="1:17" ht="12">
      <c r="A73" s="14">
        <v>1607</v>
      </c>
      <c r="B73" s="4">
        <f>100*'main data'!B82/AVERAGE('main data'!B$55:B$64)</f>
        <v>134.6153846153846</v>
      </c>
      <c r="C73" s="4">
        <f>100*'main data'!C82/AVERAGE('main data'!C$55:C$64)</f>
        <v>140.64697609001408</v>
      </c>
      <c r="D73" s="4">
        <f>100*'main data'!D82/AVERAGE('main data'!D$55:D$64)</f>
        <v>165.4013015184382</v>
      </c>
      <c r="E73" s="4">
        <f>100*'main data'!E82/AVERAGE('main data'!E$55:E$64)</f>
        <v>236.4066193853428</v>
      </c>
      <c r="F73" s="4">
        <f>100*'main data'!F82/AVERAGE('main data'!F$55:F$64)</f>
        <v>90.9090909090909</v>
      </c>
      <c r="G73" s="4">
        <f>100*'main data'!G82/AVERAGE('main data'!G$55:G$64)</f>
        <v>198.34242402776792</v>
      </c>
      <c r="H73" s="4">
        <f>100*'main data'!H82/AVERAGE('main data'!H$55:H$64)</f>
        <v>70.17543859649122</v>
      </c>
      <c r="I73" s="4">
        <f>100*'main data'!I82/AVERAGE('main data'!I$55:I$64)</f>
        <v>130.53613053613054</v>
      </c>
      <c r="J73" s="4">
        <f>100*'main data'!J82/AVERAGE('main data'!J$55:J$64)</f>
        <v>191.75455417066158</v>
      </c>
      <c r="K73" s="4">
        <f>100*'main data'!K82/AVERAGE('main data'!K$55:K$64)</f>
        <v>99.00990099009901</v>
      </c>
      <c r="L73" s="4">
        <f>100*'main data'!L82/AVERAGE('main data'!L$55:L$64)</f>
        <v>139.53488372093022</v>
      </c>
      <c r="M73" s="4">
        <f t="shared" si="3"/>
        <v>152.4389660868928</v>
      </c>
      <c r="N73" s="4">
        <f>100*'main data'!N82/AVERAGE('main data'!N$55:N$64)</f>
        <v>125</v>
      </c>
      <c r="O73" s="23">
        <f t="shared" si="4"/>
        <v>82.00003136255062</v>
      </c>
      <c r="P73" s="2">
        <v>82.15</v>
      </c>
      <c r="Q73" s="17">
        <f t="shared" si="5"/>
        <v>99.81744535916081</v>
      </c>
    </row>
    <row r="74" spans="1:17" ht="12">
      <c r="A74" s="14">
        <v>1608</v>
      </c>
      <c r="B74" s="4">
        <f>100*'main data'!B83/AVERAGE('main data'!B$55:B$64)</f>
        <v>153.84615384615384</v>
      </c>
      <c r="C74" s="4">
        <f>100*'main data'!C83/AVERAGE('main data'!C$55:C$64)</f>
        <v>123.06610407876231</v>
      </c>
      <c r="D74" s="4">
        <f>100*'main data'!D83/AVERAGE('main data'!D$55:D$64)</f>
        <v>189.80477223427334</v>
      </c>
      <c r="E74" s="4">
        <f>100*'main data'!E83/AVERAGE('main data'!E$55:E$64)</f>
        <v>165.48463356973997</v>
      </c>
      <c r="F74" s="4">
        <f>100*'main data'!F83/AVERAGE('main data'!F$55:F$64)</f>
        <v>90.9090909090909</v>
      </c>
      <c r="G74" s="4">
        <f>100*'main data'!G83/AVERAGE('main data'!G$55:G$64)</f>
        <v>235.88581143302397</v>
      </c>
      <c r="H74" s="4">
        <f>100*'main data'!H83/AVERAGE('main data'!H$55:H$64)</f>
        <v>81.87134502923976</v>
      </c>
      <c r="I74" s="4">
        <f>100*'main data'!I83/AVERAGE('main data'!I$55:I$64)</f>
        <v>149.1841491841492</v>
      </c>
      <c r="J74" s="4">
        <f>100*'main data'!J83/AVERAGE('main data'!J$55:J$64)</f>
        <v>162.03259827420902</v>
      </c>
      <c r="K74" s="4">
        <f>100*'main data'!K83/AVERAGE('main data'!K$55:K$64)</f>
        <v>108.91089108910892</v>
      </c>
      <c r="L74" s="4">
        <f>100*'main data'!L83/AVERAGE('main data'!L$55:L$64)</f>
        <v>139.53488372093022</v>
      </c>
      <c r="M74" s="4">
        <f t="shared" si="3"/>
        <v>156.22445541140192</v>
      </c>
      <c r="N74" s="4">
        <f>100*'main data'!N83/AVERAGE('main data'!N$55:N$64)</f>
        <v>125</v>
      </c>
      <c r="O74" s="23">
        <f t="shared" si="4"/>
        <v>80.01308096790906</v>
      </c>
      <c r="P74" s="2">
        <v>64.422</v>
      </c>
      <c r="Q74" s="17">
        <f t="shared" si="5"/>
        <v>124.20148546755621</v>
      </c>
    </row>
    <row r="75" spans="1:17" ht="12">
      <c r="A75" s="14">
        <v>1609</v>
      </c>
      <c r="B75" s="4">
        <f>100*'main data'!B84/AVERAGE('main data'!B$55:B$64)</f>
        <v>153.84615384615384</v>
      </c>
      <c r="C75" s="4">
        <f>100*'main data'!C84/AVERAGE('main data'!C$55:C$64)</f>
        <v>140.64697609001408</v>
      </c>
      <c r="D75" s="4">
        <f>100*'main data'!D84/AVERAGE('main data'!D$55:D$64)</f>
        <v>189.80477223427334</v>
      </c>
      <c r="E75" s="4">
        <f>100*'main data'!E84/AVERAGE('main data'!E$55:E$64)</f>
        <v>189.12529550827423</v>
      </c>
      <c r="F75" s="4">
        <f>100*'main data'!F84/AVERAGE('main data'!F$55:F$64)</f>
        <v>90.9090909090909</v>
      </c>
      <c r="G75" s="4">
        <f>100*'main data'!G84/AVERAGE('main data'!G$55:G$64)</f>
        <v>255.0116880357016</v>
      </c>
      <c r="H75" s="4">
        <f>100*'main data'!H84/AVERAGE('main data'!H$55:H$64)</f>
        <v>93.56725146198829</v>
      </c>
      <c r="I75" s="4">
        <f>100*'main data'!I84/AVERAGE('main data'!I$55:I$64)</f>
        <v>205.12820512820514</v>
      </c>
      <c r="J75" s="4">
        <f>100*'main data'!J84/AVERAGE('main data'!J$55:J$64)</f>
        <v>191.75455417066158</v>
      </c>
      <c r="K75" s="4">
        <f>100*'main data'!K84/AVERAGE('main data'!K$55:K$64)</f>
        <v>143.56435643564356</v>
      </c>
      <c r="L75" s="4">
        <f>100*'main data'!L84/AVERAGE('main data'!L$55:L$64)</f>
        <v>155.03875968992247</v>
      </c>
      <c r="M75" s="4">
        <f t="shared" si="3"/>
        <v>169.4083133578382</v>
      </c>
      <c r="N75" s="4">
        <f>100*'main data'!N84/AVERAGE('main data'!N$55:N$64)</f>
        <v>150</v>
      </c>
      <c r="O75" s="23">
        <f t="shared" si="4"/>
        <v>88.54347052210929</v>
      </c>
      <c r="P75" s="2">
        <v>80.301</v>
      </c>
      <c r="Q75" s="17">
        <f t="shared" si="5"/>
        <v>110.26446809144255</v>
      </c>
    </row>
    <row r="76" spans="1:17" ht="12">
      <c r="A76" s="14">
        <v>1610</v>
      </c>
      <c r="B76" s="4">
        <f>100*'main data'!B85/AVERAGE('main data'!B$55:B$64)</f>
        <v>144.23076923076923</v>
      </c>
      <c r="C76" s="4">
        <f>100*'main data'!C85/AVERAGE('main data'!C$55:C$64)</f>
        <v>175.8087201125176</v>
      </c>
      <c r="D76" s="4">
        <f>100*'main data'!D85/AVERAGE('main data'!D$55:D$64)</f>
        <v>176.2472885032538</v>
      </c>
      <c r="E76" s="4">
        <f>100*'main data'!E85/AVERAGE('main data'!E$55:E$64)</f>
        <v>212.76595744680853</v>
      </c>
      <c r="F76" s="4">
        <f>100*'main data'!F85/AVERAGE('main data'!F$55:F$64)</f>
        <v>109.0909090909091</v>
      </c>
      <c r="G76" s="4">
        <f>100*'main data'!G85/AVERAGE('main data'!G$55:G$64)</f>
        <v>262.09534603669334</v>
      </c>
      <c r="H76" s="4">
        <f>100*'main data'!H85/AVERAGE('main data'!H$55:H$64)</f>
        <v>116.95906432748536</v>
      </c>
      <c r="I76" s="4">
        <f>100*'main data'!I85/AVERAGE('main data'!I$55:I$64)</f>
        <v>195.8041958041958</v>
      </c>
      <c r="J76" s="4">
        <f>100*'main data'!J85/AVERAGE('main data'!J$55:J$64)</f>
        <v>191.75455417066158</v>
      </c>
      <c r="K76" s="4">
        <f>100*'main data'!K85/AVERAGE('main data'!K$55:K$64)</f>
        <v>148.5148514851485</v>
      </c>
      <c r="L76" s="4">
        <f>100*'main data'!L85/AVERAGE('main data'!L$55:L$64)</f>
        <v>186.04651162790697</v>
      </c>
      <c r="M76" s="4">
        <f t="shared" si="3"/>
        <v>177.8872361145825</v>
      </c>
      <c r="N76" s="4">
        <f>100*'main data'!N85/AVERAGE('main data'!N$55:N$64)</f>
        <v>150</v>
      </c>
      <c r="O76" s="23">
        <f t="shared" si="4"/>
        <v>84.32308201324828</v>
      </c>
      <c r="P76" s="2">
        <v>71.3</v>
      </c>
      <c r="Q76" s="17">
        <f t="shared" si="5"/>
        <v>118.2651921644436</v>
      </c>
    </row>
    <row r="77" spans="1:17" ht="12">
      <c r="A77" s="14">
        <v>1611</v>
      </c>
      <c r="B77" s="4">
        <f>100*'main data'!B86/AVERAGE('main data'!B$55:B$64)</f>
        <v>192.3076923076923</v>
      </c>
      <c r="C77" s="4">
        <f>100*'main data'!C86/AVERAGE('main data'!C$55:C$64)</f>
        <v>175.8087201125176</v>
      </c>
      <c r="D77" s="4">
        <f>100*'main data'!D86/AVERAGE('main data'!D$55:D$64)</f>
        <v>189.80477223427334</v>
      </c>
      <c r="E77" s="4">
        <f>100*'main data'!E86/AVERAGE('main data'!E$55:E$64)</f>
        <v>189.12529550827423</v>
      </c>
      <c r="F77" s="4">
        <f>100*'main data'!F86/AVERAGE('main data'!F$55:F$64)</f>
        <v>109.0909090909091</v>
      </c>
      <c r="G77" s="4">
        <f>100*'main data'!G86/AVERAGE('main data'!G$55:G$64)</f>
        <v>270.94991853793294</v>
      </c>
      <c r="H77" s="4">
        <f>100*'main data'!H86/AVERAGE('main data'!H$55:H$64)</f>
        <v>81.87134502923976</v>
      </c>
      <c r="I77" s="4">
        <f>100*'main data'!I86/AVERAGE('main data'!I$55:I$64)</f>
        <v>149.1841491841492</v>
      </c>
      <c r="J77" s="4">
        <f>100*'main data'!J86/AVERAGE('main data'!J$55:J$64)</f>
        <v>239.69319271332697</v>
      </c>
      <c r="K77" s="4">
        <f>100*'main data'!K86/AVERAGE('main data'!K$55:K$64)</f>
        <v>148.5148514851485</v>
      </c>
      <c r="L77" s="4">
        <f>100*'main data'!L86/AVERAGE('main data'!L$55:L$64)</f>
        <v>186.04651162790697</v>
      </c>
      <c r="M77" s="4">
        <f t="shared" si="3"/>
        <v>193.1150426825062</v>
      </c>
      <c r="N77" s="4">
        <f>100*'main data'!N86/AVERAGE('main data'!N$55:N$64)</f>
        <v>150</v>
      </c>
      <c r="O77" s="23">
        <f t="shared" si="4"/>
        <v>77.67390769584419</v>
      </c>
      <c r="P77" s="2">
        <v>68.132</v>
      </c>
      <c r="Q77" s="17">
        <f t="shared" si="5"/>
        <v>114.00503096319525</v>
      </c>
    </row>
    <row r="78" spans="1:17" ht="12">
      <c r="A78" s="14">
        <v>1612</v>
      </c>
      <c r="B78" s="4">
        <f>100*'main data'!B87/AVERAGE('main data'!B$55:B$64)</f>
        <v>115.38461538461539</v>
      </c>
      <c r="C78" s="4">
        <f>100*'main data'!C87/AVERAGE('main data'!C$55:C$64)</f>
        <v>175.8087201125176</v>
      </c>
      <c r="D78" s="4">
        <f>100*'main data'!D87/AVERAGE('main data'!D$55:D$64)</f>
        <v>189.80477223427334</v>
      </c>
      <c r="E78" s="4">
        <f>100*'main data'!E87/AVERAGE('main data'!E$55:E$64)</f>
        <v>226.9503546099291</v>
      </c>
      <c r="F78" s="4">
        <f>100*'main data'!F87/AVERAGE('main data'!F$55:F$64)</f>
        <v>109.0909090909091</v>
      </c>
      <c r="G78" s="4">
        <f>100*'main data'!G87/AVERAGE('main data'!G$55:G$64)</f>
        <v>311.68095204363533</v>
      </c>
      <c r="H78" s="4">
        <f>100*'main data'!H87/AVERAGE('main data'!H$55:H$64)</f>
        <v>116.95906432748536</v>
      </c>
      <c r="I78" s="4">
        <f>100*'main data'!I87/AVERAGE('main data'!I$55:I$64)</f>
        <v>149.1841491841492</v>
      </c>
      <c r="J78" s="4">
        <f>100*'main data'!J87/AVERAGE('main data'!J$55:J$64)</f>
        <v>287.6318312559923</v>
      </c>
      <c r="K78" s="4">
        <f>100*'main data'!K87/AVERAGE('main data'!K$55:K$64)</f>
        <v>148.5148514851485</v>
      </c>
      <c r="L78" s="4">
        <f>100*'main data'!L87/AVERAGE('main data'!L$55:L$64)</f>
        <v>170.54263565891472</v>
      </c>
      <c r="M78" s="4">
        <f t="shared" si="3"/>
        <v>179.19711105059122</v>
      </c>
      <c r="N78" s="4">
        <f>100*'main data'!N87/AVERAGE('main data'!N$55:N$64)</f>
        <v>150</v>
      </c>
      <c r="O78" s="23">
        <f t="shared" si="4"/>
        <v>83.7067066096014</v>
      </c>
      <c r="P78" s="2">
        <v>71.976</v>
      </c>
      <c r="Q78" s="17">
        <f t="shared" si="5"/>
        <v>116.29808076247834</v>
      </c>
    </row>
    <row r="79" spans="1:17" ht="12">
      <c r="A79" s="14">
        <v>1613</v>
      </c>
      <c r="B79" s="4">
        <f>100*'main data'!B88/AVERAGE('main data'!B$55:B$64)</f>
        <v>153.84615384615384</v>
      </c>
      <c r="C79" s="4">
        <f>100*'main data'!C88/AVERAGE('main data'!C$55:C$64)</f>
        <v>210.9704641350211</v>
      </c>
      <c r="D79" s="4">
        <f>100*'main data'!D88/AVERAGE('main data'!D$55:D$64)</f>
        <v>189.80477223427334</v>
      </c>
      <c r="E79" s="4">
        <f>100*'main data'!E88/AVERAGE('main data'!E$55:E$64)</f>
        <v>236.4066193853428</v>
      </c>
      <c r="F79" s="4">
        <f>100*'main data'!F88/AVERAGE('main data'!F$55:F$64)</f>
        <v>145.45454545454547</v>
      </c>
      <c r="G79" s="4">
        <f>100*'main data'!G88/AVERAGE('main data'!G$55:G$64)</f>
        <v>276.26266203867675</v>
      </c>
      <c r="H79" s="4">
        <f>100*'main data'!H88/AVERAGE('main data'!H$55:H$64)</f>
        <v>116.95906432748536</v>
      </c>
      <c r="I79" s="4">
        <f>100*'main data'!I88/AVERAGE('main data'!I$55:I$64)</f>
        <v>167.83216783216784</v>
      </c>
      <c r="J79" s="4">
        <f>100*'main data'!J88/AVERAGE('main data'!J$55:J$64)</f>
        <v>287.6318312559923</v>
      </c>
      <c r="K79" s="4">
        <f>100*'main data'!K88/AVERAGE('main data'!K$55:K$64)</f>
        <v>153.46534653465346</v>
      </c>
      <c r="L79" s="4">
        <f>100*'main data'!L88/AVERAGE('main data'!L$55:L$64)</f>
        <v>193.7984496124031</v>
      </c>
      <c r="M79" s="4">
        <f t="shared" si="3"/>
        <v>195.78121988153646</v>
      </c>
      <c r="N79" s="4">
        <f>100*'main data'!N88/AVERAGE('main data'!N$55:N$64)</f>
        <v>150</v>
      </c>
      <c r="O79" s="23">
        <f t="shared" si="4"/>
        <v>76.61613309527961</v>
      </c>
      <c r="P79" s="2">
        <v>67.962</v>
      </c>
      <c r="Q79" s="17">
        <f t="shared" si="5"/>
        <v>112.73378225372944</v>
      </c>
    </row>
    <row r="80" spans="1:17" ht="12">
      <c r="A80" s="14">
        <v>1614</v>
      </c>
      <c r="B80" s="4">
        <f>100*'main data'!B89/AVERAGE('main data'!B$55:B$64)</f>
        <v>153.84615384615384</v>
      </c>
      <c r="C80" s="4">
        <f>100*'main data'!C89/AVERAGE('main data'!C$55:C$64)</f>
        <v>228.55133614627286</v>
      </c>
      <c r="D80" s="4">
        <f>100*'main data'!D89/AVERAGE('main data'!D$55:D$64)</f>
        <v>189.80477223427334</v>
      </c>
      <c r="E80" s="4">
        <f>100*'main data'!E89/AVERAGE('main data'!E$55:E$64)</f>
        <v>226.9503546099291</v>
      </c>
      <c r="F80" s="4">
        <f>100*'main data'!F89/AVERAGE('main data'!F$55:F$64)</f>
        <v>127.27272727272727</v>
      </c>
      <c r="G80" s="4">
        <f>100*'main data'!G89/AVERAGE('main data'!G$55:G$64)</f>
        <v>283.34632003966846</v>
      </c>
      <c r="H80" s="4">
        <f>100*'main data'!H89/AVERAGE('main data'!H$55:H$64)</f>
        <v>116.95906432748536</v>
      </c>
      <c r="I80" s="4">
        <f>100*'main data'!I89/AVERAGE('main data'!I$55:I$64)</f>
        <v>167.83216783216784</v>
      </c>
      <c r="J80" s="4">
        <f>100*'main data'!J89/AVERAGE('main data'!J$55:J$64)</f>
        <v>287.6318312559923</v>
      </c>
      <c r="K80" s="4">
        <f>100*'main data'!K89/AVERAGE('main data'!K$55:K$64)</f>
        <v>158.41584158415841</v>
      </c>
      <c r="L80" s="4">
        <f>100*'main data'!L89/AVERAGE('main data'!L$55:L$64)</f>
        <v>248.06201550387595</v>
      </c>
      <c r="M80" s="4">
        <f t="shared" si="3"/>
        <v>208.07540677885567</v>
      </c>
      <c r="N80" s="4">
        <f>100*'main data'!N89/AVERAGE('main data'!N$55:N$64)</f>
        <v>156.25</v>
      </c>
      <c r="O80" s="23">
        <f t="shared" si="4"/>
        <v>75.09296865922451</v>
      </c>
      <c r="P80" s="2">
        <v>68.58</v>
      </c>
      <c r="Q80" s="17">
        <f t="shared" si="5"/>
        <v>109.49689218317953</v>
      </c>
    </row>
    <row r="81" spans="1:17" ht="12">
      <c r="A81" s="14">
        <v>1615</v>
      </c>
      <c r="B81" s="4">
        <f>100*'main data'!B90/AVERAGE('main data'!B$55:B$64)</f>
        <v>153.84615384615384</v>
      </c>
      <c r="C81" s="4">
        <f>100*'main data'!C90/AVERAGE('main data'!C$55:C$64)</f>
        <v>202.18002812939523</v>
      </c>
      <c r="D81" s="4">
        <f>100*'main data'!D90/AVERAGE('main data'!D$55:D$64)</f>
        <v>216.91973969631238</v>
      </c>
      <c r="E81" s="4">
        <f>100*'main data'!E90/AVERAGE('main data'!E$55:E$64)</f>
        <v>122.93144208037826</v>
      </c>
      <c r="F81" s="4">
        <f>100*'main data'!F90/AVERAGE('main data'!F$55:F$64)</f>
        <v>127.27272727272727</v>
      </c>
      <c r="G81" s="4">
        <f>100*'main data'!G90/AVERAGE('main data'!G$55:G$64)</f>
        <v>302.25968690231633</v>
      </c>
      <c r="H81" s="4">
        <f>100*'main data'!H90/AVERAGE('main data'!H$55:H$64)</f>
        <v>116.95906432748536</v>
      </c>
      <c r="I81" s="4">
        <f>100*'main data'!I90/AVERAGE('main data'!I$55:I$64)</f>
        <v>167.83216783216784</v>
      </c>
      <c r="J81" s="4">
        <f>100*'main data'!J90/AVERAGE('main data'!J$55:J$64)</f>
        <v>287.6318312559923</v>
      </c>
      <c r="K81" s="4">
        <f>100*'main data'!K90/AVERAGE('main data'!K$55:K$64)</f>
        <v>158.41584158415841</v>
      </c>
      <c r="L81" s="4">
        <f>100*'main data'!L90/AVERAGE('main data'!L$55:L$64)</f>
        <v>217.05426356589146</v>
      </c>
      <c r="M81" s="4">
        <f t="shared" si="3"/>
        <v>196.01954909619434</v>
      </c>
      <c r="N81" s="4">
        <f>100*'main data'!N90/AVERAGE('main data'!N$55:N$64)</f>
        <v>162.5</v>
      </c>
      <c r="O81" s="23">
        <f t="shared" si="4"/>
        <v>82.89989480603029</v>
      </c>
      <c r="P81" s="2">
        <v>69.221</v>
      </c>
      <c r="Q81" s="17">
        <f t="shared" si="5"/>
        <v>119.76119213248911</v>
      </c>
    </row>
    <row r="82" spans="1:17" ht="12">
      <c r="A82" s="14">
        <v>1616</v>
      </c>
      <c r="B82" s="4">
        <f>100*'main data'!B91/AVERAGE('main data'!B$55:B$64)</f>
        <v>192.3076923076923</v>
      </c>
      <c r="C82" s="4">
        <f>100*'main data'!C91/AVERAGE('main data'!C$55:C$64)</f>
        <v>210.9704641350211</v>
      </c>
      <c r="D82" s="4">
        <f>100*'main data'!D91/AVERAGE('main data'!D$55:D$64)</f>
        <v>216.91973969631238</v>
      </c>
      <c r="E82" s="4">
        <f>100*'main data'!E91/AVERAGE('main data'!E$55:E$64)</f>
        <v>122.93144208037826</v>
      </c>
      <c r="F82" s="4">
        <f>100*'main data'!F91/AVERAGE('main data'!F$55:F$64)</f>
        <v>127.27272727272727</v>
      </c>
      <c r="G82" s="4">
        <f>100*'main data'!G91/AVERAGE('main data'!G$55:G$64)</f>
        <v>340.01558404760215</v>
      </c>
      <c r="H82" s="4">
        <f>100*'main data'!H91/AVERAGE('main data'!H$55:H$64)</f>
        <v>128.6549707602339</v>
      </c>
      <c r="I82" s="4">
        <f>100*'main data'!I91/AVERAGE('main data'!I$55:I$64)</f>
        <v>167.83216783216784</v>
      </c>
      <c r="J82" s="4">
        <f>100*'main data'!J91/AVERAGE('main data'!J$55:J$64)</f>
        <v>239.69319271332697</v>
      </c>
      <c r="K82" s="4">
        <f>100*'main data'!K91/AVERAGE('main data'!K$55:K$64)</f>
        <v>178.21782178217822</v>
      </c>
      <c r="L82" s="4">
        <f>100*'main data'!L91/AVERAGE('main data'!L$55:L$64)</f>
        <v>201.5503875968992</v>
      </c>
      <c r="M82" s="4">
        <f t="shared" si="3"/>
        <v>206.376554791696</v>
      </c>
      <c r="N82" s="4">
        <f>100*'main data'!N91/AVERAGE('main data'!N$55:N$64)</f>
        <v>175</v>
      </c>
      <c r="O82" s="23">
        <f t="shared" si="4"/>
        <v>84.79645383005564</v>
      </c>
      <c r="P82" s="2">
        <v>74.853</v>
      </c>
      <c r="Q82" s="17">
        <f t="shared" si="5"/>
        <v>113.28397503113523</v>
      </c>
    </row>
    <row r="83" spans="1:17" ht="12">
      <c r="A83" s="14">
        <v>1617</v>
      </c>
      <c r="B83" s="4">
        <f>100*'main data'!B92/AVERAGE('main data'!B$55:B$64)</f>
        <v>192.3076923076923</v>
      </c>
      <c r="C83" s="4">
        <f>100*'main data'!C92/AVERAGE('main data'!C$55:C$64)</f>
        <v>210.9704641350211</v>
      </c>
      <c r="D83" s="4">
        <f>100*'main data'!D92/AVERAGE('main data'!D$55:D$64)</f>
        <v>216.91973969631238</v>
      </c>
      <c r="E83" s="4">
        <f>100*'main data'!E92/AVERAGE('main data'!E$55:E$64)</f>
        <v>139.47990543735224</v>
      </c>
      <c r="F83" s="4">
        <f>100*'main data'!F92/AVERAGE('main data'!F$55:F$64)</f>
        <v>145.45454545454547</v>
      </c>
      <c r="G83" s="4">
        <f>100*'main data'!G92/AVERAGE('main data'!G$55:G$64)</f>
        <v>283.34632003966846</v>
      </c>
      <c r="H83" s="4">
        <f>100*'main data'!H92/AVERAGE('main data'!H$55:H$64)</f>
        <v>140.35087719298244</v>
      </c>
      <c r="I83" s="4">
        <f>100*'main data'!I92/AVERAGE('main data'!I$55:I$64)</f>
        <v>167.83216783216784</v>
      </c>
      <c r="J83" s="4">
        <f>100*'main data'!J92/AVERAGE('main data'!J$55:J$64)</f>
        <v>287.6318312559923</v>
      </c>
      <c r="K83" s="4">
        <f>100*'main data'!K92/AVERAGE('main data'!K$55:K$64)</f>
        <v>178.21782178217822</v>
      </c>
      <c r="L83" s="4">
        <f>100*'main data'!L92/AVERAGE('main data'!L$55:L$64)</f>
        <v>217.05426356589146</v>
      </c>
      <c r="M83" s="4">
        <f t="shared" si="3"/>
        <v>209.23173154881144</v>
      </c>
      <c r="N83" s="4">
        <f>100*'main data'!N92/AVERAGE('main data'!N$55:N$64)</f>
        <v>175</v>
      </c>
      <c r="O83" s="23">
        <f t="shared" si="4"/>
        <v>83.63932119883759</v>
      </c>
      <c r="P83" s="2">
        <v>71.082</v>
      </c>
      <c r="Q83" s="17">
        <f t="shared" si="5"/>
        <v>117.6659649402628</v>
      </c>
    </row>
    <row r="84" spans="1:17" ht="12">
      <c r="A84" s="14">
        <v>1618</v>
      </c>
      <c r="B84" s="4">
        <f>100*'main data'!B93/AVERAGE('main data'!B$55:B$64)</f>
        <v>115.38461538461539</v>
      </c>
      <c r="C84" s="4">
        <f>100*'main data'!C93/AVERAGE('main data'!C$55:C$64)</f>
        <v>193.38959212376935</v>
      </c>
      <c r="D84" s="4">
        <f>100*'main data'!D93/AVERAGE('main data'!D$55:D$64)</f>
        <v>216.91973969631238</v>
      </c>
      <c r="E84" s="4">
        <f>100*'main data'!E93/AVERAGE('main data'!E$55:E$64)</f>
        <v>156.02836879432624</v>
      </c>
      <c r="F84" s="4">
        <f>100*'main data'!F93/AVERAGE('main data'!F$55:F$64)</f>
        <v>109.0909090909091</v>
      </c>
      <c r="G84" s="4">
        <f>100*'main data'!G93/AVERAGE('main data'!G$55:G$64)</f>
        <v>311.68095204363533</v>
      </c>
      <c r="H84" s="4">
        <f>100*'main data'!H93/AVERAGE('main data'!H$55:H$64)</f>
        <v>116.95906432748536</v>
      </c>
      <c r="I84" s="4">
        <f>100*'main data'!I93/AVERAGE('main data'!I$55:I$64)</f>
        <v>149.1841491841492</v>
      </c>
      <c r="J84" s="4">
        <f>100*'main data'!J93/AVERAGE('main data'!J$55:J$64)</f>
        <v>287.6318312559923</v>
      </c>
      <c r="K84" s="4">
        <f>100*'main data'!K93/AVERAGE('main data'!K$55:K$64)</f>
        <v>237.62376237623764</v>
      </c>
      <c r="L84" s="4">
        <f>100*'main data'!L93/AVERAGE('main data'!L$55:L$64)</f>
        <v>212.4031007751938</v>
      </c>
      <c r="M84" s="4">
        <f t="shared" si="3"/>
        <v>187.82996587045088</v>
      </c>
      <c r="N84" s="4">
        <f>100*'main data'!N93/AVERAGE('main data'!N$55:N$64)</f>
        <v>175</v>
      </c>
      <c r="O84" s="23">
        <f t="shared" si="4"/>
        <v>93.1693721973522</v>
      </c>
      <c r="P84" s="2">
        <v>80.88</v>
      </c>
      <c r="Q84" s="17">
        <f t="shared" si="5"/>
        <v>115.19457492254229</v>
      </c>
    </row>
    <row r="85" spans="1:17" ht="12">
      <c r="A85" s="14">
        <v>1619</v>
      </c>
      <c r="B85" s="4">
        <f>100*'main data'!B94/AVERAGE('main data'!B$55:B$64)</f>
        <v>192.3076923076923</v>
      </c>
      <c r="C85" s="4">
        <f>100*'main data'!C94/AVERAGE('main data'!C$55:C$64)</f>
        <v>228.55133614627286</v>
      </c>
      <c r="D85" s="4">
        <f>100*'main data'!D94/AVERAGE('main data'!D$55:D$64)</f>
        <v>216.91973969631238</v>
      </c>
      <c r="E85" s="4">
        <f>100*'main data'!E94/AVERAGE('main data'!E$55:E$64)</f>
        <v>141.84397163120568</v>
      </c>
      <c r="F85" s="4">
        <f>100*'main data'!F94/AVERAGE('main data'!F$55:F$64)</f>
        <v>145.45454545454547</v>
      </c>
      <c r="G85" s="4">
        <f>100*'main data'!G94/AVERAGE('main data'!G$55:G$64)</f>
        <v>212.50974002975136</v>
      </c>
      <c r="H85" s="4">
        <f>100*'main data'!H94/AVERAGE('main data'!H$55:H$64)</f>
        <v>140.35087719298244</v>
      </c>
      <c r="I85" s="4">
        <f>100*'main data'!I94/AVERAGE('main data'!I$55:I$64)</f>
        <v>186.4801864801865</v>
      </c>
      <c r="J85" s="4">
        <f>100*'main data'!J94/AVERAGE('main data'!J$55:J$64)</f>
        <v>287.6318312559923</v>
      </c>
      <c r="K85" s="4">
        <f>100*'main data'!K94/AVERAGE('main data'!K$55:K$64)</f>
        <v>198.01980198019803</v>
      </c>
      <c r="L85" s="4">
        <f>100*'main data'!L94/AVERAGE('main data'!L$55:L$64)</f>
        <v>209.30232558139534</v>
      </c>
      <c r="M85" s="4">
        <f t="shared" si="3"/>
        <v>203.05480628745437</v>
      </c>
      <c r="N85" s="4">
        <f>100*'main data'!N94/AVERAGE('main data'!N$55:N$64)</f>
        <v>200</v>
      </c>
      <c r="O85" s="23">
        <f t="shared" si="4"/>
        <v>98.49557548363084</v>
      </c>
      <c r="P85" s="2">
        <v>71.532</v>
      </c>
      <c r="Q85" s="17">
        <f t="shared" si="5"/>
        <v>137.69442415091268</v>
      </c>
    </row>
    <row r="86" spans="1:17" ht="12">
      <c r="A86" s="14">
        <v>1620</v>
      </c>
      <c r="B86" s="4">
        <f>100*'main data'!B95/AVERAGE('main data'!B$55:B$64)</f>
        <v>153.84615384615384</v>
      </c>
      <c r="C86" s="4">
        <f>100*'main data'!C95/AVERAGE('main data'!C$55:C$64)</f>
        <v>210.9704641350211</v>
      </c>
      <c r="D86" s="4">
        <f>100*'main data'!D95/AVERAGE('main data'!D$55:D$64)</f>
        <v>203.36225596529286</v>
      </c>
      <c r="E86" s="4">
        <f>100*'main data'!E95/AVERAGE('main data'!E$55:E$64)</f>
        <v>141.84397163120568</v>
      </c>
      <c r="F86" s="4">
        <f>100*'main data'!F95/AVERAGE('main data'!F$55:F$64)</f>
        <v>127.27272727272727</v>
      </c>
      <c r="G86" s="4">
        <f>100*'main data'!G95/AVERAGE('main data'!G$55:G$64)</f>
        <v>212.50974002975136</v>
      </c>
      <c r="H86" s="4">
        <f>100*'main data'!H95/AVERAGE('main data'!H$55:H$64)</f>
        <v>163.74269005847952</v>
      </c>
      <c r="I86" s="4">
        <f>100*'main data'!I95/AVERAGE('main data'!I$55:I$64)</f>
        <v>167.83216783216784</v>
      </c>
      <c r="J86" s="4">
        <f>100*'main data'!J95/AVERAGE('main data'!J$55:J$64)</f>
        <v>263.66251198465966</v>
      </c>
      <c r="K86" s="4">
        <f>100*'main data'!K95/AVERAGE('main data'!K$55:K$64)</f>
        <v>198.01980198019803</v>
      </c>
      <c r="L86" s="4">
        <f>100*'main data'!L95/AVERAGE('main data'!L$55:L$64)</f>
        <v>206.20155038759688</v>
      </c>
      <c r="M86" s="4">
        <f t="shared" si="3"/>
        <v>187.46650426128724</v>
      </c>
      <c r="N86" s="4">
        <f>100*'main data'!N95/AVERAGE('main data'!N$55:N$64)</f>
        <v>200</v>
      </c>
      <c r="O86" s="23">
        <f t="shared" si="4"/>
        <v>106.68572542497715</v>
      </c>
      <c r="P86" s="2">
        <v>91.219</v>
      </c>
      <c r="Q86" s="17">
        <f t="shared" si="5"/>
        <v>116.95559633955334</v>
      </c>
    </row>
    <row r="88" spans="1:12" ht="12">
      <c r="A88" s="1" t="s">
        <v>0</v>
      </c>
      <c r="B88" s="3" t="s">
        <v>4</v>
      </c>
      <c r="L88" s="5"/>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0"/>
  <sheetViews>
    <sheetView workbookViewId="0" topLeftCell="A1">
      <selection activeCell="A1" sqref="A1"/>
    </sheetView>
  </sheetViews>
  <sheetFormatPr defaultColWidth="11.5546875" defaultRowHeight="15"/>
  <cols>
    <col min="1" max="1" width="17.5546875" style="1" customWidth="1"/>
    <col min="2" max="16384" width="8.88671875" style="1" customWidth="1"/>
  </cols>
  <sheetData>
    <row r="1" spans="1:9" ht="24.75" customHeight="1">
      <c r="A1" s="48" t="s">
        <v>92</v>
      </c>
      <c r="B1" s="47"/>
      <c r="C1" s="47"/>
      <c r="D1" s="47"/>
      <c r="E1" s="47"/>
      <c r="F1" s="47"/>
      <c r="G1" s="47"/>
      <c r="H1" s="47"/>
      <c r="I1" s="47"/>
    </row>
    <row r="2" spans="1:9" s="16" customFormat="1" ht="48">
      <c r="A2" s="18" t="s">
        <v>93</v>
      </c>
      <c r="B2" s="19" t="s">
        <v>102</v>
      </c>
      <c r="C2" s="19" t="s">
        <v>108</v>
      </c>
      <c r="D2" s="19" t="s">
        <v>103</v>
      </c>
      <c r="E2" s="19" t="s">
        <v>105</v>
      </c>
      <c r="F2" s="19" t="s">
        <v>104</v>
      </c>
      <c r="G2" s="19" t="s">
        <v>106</v>
      </c>
      <c r="H2" s="20" t="s">
        <v>77</v>
      </c>
      <c r="I2" s="21" t="s">
        <v>80</v>
      </c>
    </row>
    <row r="3" spans="1:9" ht="12">
      <c r="A3" s="29" t="s">
        <v>94</v>
      </c>
      <c r="B3" s="43">
        <f>60*AVERAGE('Index numbers'!B$5:B$15)/AVERAGE('Index numbers'!B$46:B$55)+40*AVERAGE('Index numbers'!L$5:L$15)/AVERAGE('Index numbers'!L$46:L$55)</f>
        <v>33.44256518675123</v>
      </c>
      <c r="C3" s="43">
        <f>50*AVERAGE('Index numbers'!C$5:C$15)/AVERAGE('Index numbers'!C$46:C$55)+50*AVERAGE('Index numbers'!E$5:E$15)/AVERAGE('Index numbers'!E$46:E$55)</f>
        <v>64.63639900214099</v>
      </c>
      <c r="D3" s="43">
        <f>66.7*AVERAGE('Index numbers'!G$5:G$15)/AVERAGE('Index numbers'!G$46:G$55)+33.3*AVERAGE('Index numbers'!H$5:H$15)/AVERAGE('Index numbers'!H$46:H$55)</f>
        <v>79.25343396420821</v>
      </c>
      <c r="E3" s="43">
        <f>50*AVERAGE('Index numbers'!D$5:D$15)/AVERAGE('Index numbers'!D$46:D$55)+50*AVERAGE('Index numbers'!J$5:J$15)/AVERAGE('Index numbers'!J$46:J$55)</f>
        <v>40.69979540760889</v>
      </c>
      <c r="F3" s="43">
        <f>50*AVERAGE('Index numbers'!I$5:I$15)/AVERAGE('Index numbers'!I$46:I$55)+50*AVERAGE('Index numbers'!K$5:K$15)/AVERAGE('Index numbers'!K$46:K$55)</f>
        <v>48.060138181650316</v>
      </c>
      <c r="G3" s="43">
        <f>100*AVERAGE('Index numbers'!M$5:M$15)/AVERAGE('Index numbers'!M$46:M$55)</f>
        <v>46.81109678958471</v>
      </c>
      <c r="H3" s="43">
        <f>100*AVERAGE('Index numbers'!N$5:N$15)/AVERAGE('Index numbers'!N$46:N$55)</f>
        <v>59.95454545454545</v>
      </c>
      <c r="I3" s="43">
        <f>100*AVERAGE('Index numbers'!O$5:O$15)/AVERAGE('Index numbers'!O$46:O$55)</f>
        <v>127.43882861692967</v>
      </c>
    </row>
    <row r="4" spans="1:9" ht="12">
      <c r="A4" s="29" t="s">
        <v>95</v>
      </c>
      <c r="B4" s="43">
        <f>60*AVERAGE('Index numbers'!B$16:B$25)/AVERAGE('Index numbers'!B$46:B$55)+40*AVERAGE('Index numbers'!L$16:L$25)/AVERAGE('Index numbers'!L$46:L$55)</f>
        <v>48.825641025641026</v>
      </c>
      <c r="C4" s="43">
        <f>50*AVERAGE('Index numbers'!C$16:C$25)/AVERAGE('Index numbers'!C$46:C$55)+50*AVERAGE('Index numbers'!E$16:E$25)/AVERAGE('Index numbers'!E$46:E$55)</f>
        <v>87.14464194870874</v>
      </c>
      <c r="D4" s="43">
        <f>66.7*AVERAGE('Index numbers'!G$16:G$25)/AVERAGE('Index numbers'!G$46:G$55)+33.3*AVERAGE('Index numbers'!H$16:H$25)/AVERAGE('Index numbers'!H$46:H$55)</f>
        <v>94.21165438832612</v>
      </c>
      <c r="E4" s="43">
        <f>50*AVERAGE('Index numbers'!D$16:D$25)/AVERAGE('Index numbers'!D$46:D$55)+50*AVERAGE('Index numbers'!J$16:J$25)/AVERAGE('Index numbers'!J$46:J$55)</f>
        <v>54.661694636071914</v>
      </c>
      <c r="F4" s="43">
        <f>50*AVERAGE('Index numbers'!I$16:I$25)/AVERAGE('Index numbers'!I$46:I$55)+50*AVERAGE('Index numbers'!K$16:K$25)/AVERAGE('Index numbers'!K$46:K$55)</f>
        <v>71.43137390662142</v>
      </c>
      <c r="G4" s="43">
        <f>100*AVERAGE('Index numbers'!M$16:M$25)/AVERAGE('Index numbers'!M$46:M$55)</f>
        <v>63.38531891713855</v>
      </c>
      <c r="H4" s="43">
        <f>100*AVERAGE('Index numbers'!N$16:N$25)/AVERAGE('Index numbers'!N$46:N$55)</f>
        <v>75</v>
      </c>
      <c r="I4" s="43">
        <f>100*AVERAGE('Index numbers'!O$16:O$25)/AVERAGE('Index numbers'!O$46:O$55)</f>
        <v>117.25221968225794</v>
      </c>
    </row>
    <row r="5" spans="1:9" ht="12">
      <c r="A5" s="29" t="s">
        <v>96</v>
      </c>
      <c r="B5" s="43">
        <f>60*AVERAGE('Index numbers'!B$26:B$35)/AVERAGE('Index numbers'!B$46:B$55)+40*AVERAGE('Index numbers'!L$26:L$35)/AVERAGE('Index numbers'!L$46:L$55)</f>
        <v>106.10924269528921</v>
      </c>
      <c r="C5" s="43">
        <f>50*AVERAGE('Index numbers'!C$26:C$35)/AVERAGE('Index numbers'!C$46:C$55)+50*AVERAGE('Index numbers'!E$26:E$35)/AVERAGE('Index numbers'!E$46:E$55)</f>
        <v>129.60955501690756</v>
      </c>
      <c r="D5" s="43">
        <f>66.7*AVERAGE('Index numbers'!G$26:G$35)/AVERAGE('Index numbers'!G$46:G$55)+33.3*AVERAGE('Index numbers'!H$26:H$35)/AVERAGE('Index numbers'!H$46:H$55)</f>
        <v>118.81121520153008</v>
      </c>
      <c r="E5" s="43">
        <f>50*AVERAGE('Index numbers'!D$26:D$35)/AVERAGE('Index numbers'!D$46:D$55)+50*AVERAGE('Index numbers'!J$26:J$35)/AVERAGE('Index numbers'!J$46:J$55)</f>
        <v>107.75358083951892</v>
      </c>
      <c r="F5" s="43">
        <f>50*AVERAGE('Index numbers'!I$26:I$35)/AVERAGE('Index numbers'!I$46:I$55)+50*AVERAGE('Index numbers'!K$26:K$35)/AVERAGE('Index numbers'!K$46:K$55)</f>
        <v>111.07780008770106</v>
      </c>
      <c r="G5" s="43">
        <f>100*AVERAGE('Index numbers'!M$26:M$35)/AVERAGE('Index numbers'!M$46:M$55)</f>
        <v>112.03236616061335</v>
      </c>
      <c r="H5" s="43">
        <f>100*AVERAGE('Index numbers'!N$26:N$35)/AVERAGE('Index numbers'!N$46:N$55)</f>
        <v>145.2</v>
      </c>
      <c r="I5" s="43">
        <f>100*AVERAGE('Index numbers'!O$26:O$35)/AVERAGE('Index numbers'!O$46:O$55)</f>
        <v>126.02766759834799</v>
      </c>
    </row>
    <row r="6" spans="1:9" ht="12">
      <c r="A6" s="29" t="s">
        <v>97</v>
      </c>
      <c r="B6" s="43">
        <f>60*AVERAGE('Index numbers'!B$36:B$45)/AVERAGE('Index numbers'!B$46:B$55)+40*AVERAGE('Index numbers'!L$36:L$45)/AVERAGE('Index numbers'!L$46:L$55)</f>
        <v>274.20930232558146</v>
      </c>
      <c r="C6" s="43">
        <f>50*AVERAGE('Index numbers'!C$36:C$45)/AVERAGE('Index numbers'!C$46:C$55)+50*AVERAGE('Index numbers'!E$36:E$45)/AVERAGE('Index numbers'!E$46:E$55)</f>
        <v>295.77560157338417</v>
      </c>
      <c r="D6" s="43">
        <f>66.7*AVERAGE('Index numbers'!G$36:G$45)/AVERAGE('Index numbers'!G$46:G$55)+33.3*AVERAGE('Index numbers'!H$36:H$45)/AVERAGE('Index numbers'!H$46:H$55)</f>
        <v>256.5077460154424</v>
      </c>
      <c r="E6" s="43">
        <f>50*AVERAGE('Index numbers'!D$36:D$45)/AVERAGE('Index numbers'!D$46:D$55)+50*AVERAGE('Index numbers'!J$36:J$45)/AVERAGE('Index numbers'!J$46:J$55)</f>
        <v>250.698931831464</v>
      </c>
      <c r="F6" s="43">
        <f>50*AVERAGE('Index numbers'!I$36:I$45)/AVERAGE('Index numbers'!I$46:I$55)+50*AVERAGE('Index numbers'!K$36:K$45)/AVERAGE('Index numbers'!K$46:K$55)</f>
        <v>259.15656950310415</v>
      </c>
      <c r="G6" s="43">
        <f>100*AVERAGE('Index numbers'!M$36:M$45)/AVERAGE('Index numbers'!M$46:M$55)</f>
        <v>270.50600445753247</v>
      </c>
      <c r="H6" s="43">
        <f>100*AVERAGE('Index numbers'!N$36:N$45)/AVERAGE('Index numbers'!N$46:N$55)</f>
        <v>243.325</v>
      </c>
      <c r="I6" s="43">
        <f>100*AVERAGE('Index numbers'!O$36:O$45)/AVERAGE('Index numbers'!O$46:O$55)</f>
        <v>97.02299615135775</v>
      </c>
    </row>
    <row r="7" spans="1:9" ht="12">
      <c r="A7" s="29" t="s">
        <v>98</v>
      </c>
      <c r="B7" s="43">
        <f>60*AVERAGE('Index numbers'!B$46:B$55)/AVERAGE('Index numbers'!B$46:B$55)+40*AVERAGE('Index numbers'!L$46:L$55)/AVERAGE('Index numbers'!L$46:L$55)</f>
        <v>100</v>
      </c>
      <c r="C7" s="43">
        <f>50*AVERAGE('Index numbers'!C$46:C$55)/AVERAGE('Index numbers'!C$46:C$55)+50*AVERAGE('Index numbers'!E$46:E$55)/AVERAGE('Index numbers'!E$46:E$55)</f>
        <v>100</v>
      </c>
      <c r="D7" s="43">
        <f>66.7*AVERAGE('Index numbers'!G$46:G$55)/AVERAGE('Index numbers'!G$46:G$55)+33.3*AVERAGE('Index numbers'!H$46:H$55)/AVERAGE('Index numbers'!H$46:H$55)</f>
        <v>100</v>
      </c>
      <c r="E7" s="43">
        <f>50*AVERAGE('Index numbers'!D$46:D$55)/AVERAGE('Index numbers'!D$46:D$55)+50*AVERAGE('Index numbers'!J$46:J$55)/AVERAGE('Index numbers'!J$46:J$55)</f>
        <v>100</v>
      </c>
      <c r="F7" s="43">
        <f>50*AVERAGE('Index numbers'!I$46:I$55)/AVERAGE('Index numbers'!I$46:I$55)+50*AVERAGE('Index numbers'!K$46:K$55)/AVERAGE('Index numbers'!K$46:K$55)</f>
        <v>100</v>
      </c>
      <c r="G7" s="43">
        <f>100*AVERAGE('Index numbers'!M$46:M$55)/AVERAGE('Index numbers'!M$46:M$55)</f>
        <v>100</v>
      </c>
      <c r="H7" s="43">
        <f>100*AVERAGE('Index numbers'!N$46:N$55)/AVERAGE('Index numbers'!N$46:N$55)</f>
        <v>100</v>
      </c>
      <c r="I7" s="43">
        <f>100*AVERAGE('Index numbers'!O$46:O$55)/AVERAGE('Index numbers'!O$46:O$55)</f>
        <v>100.00000000000001</v>
      </c>
    </row>
    <row r="8" spans="1:9" ht="12">
      <c r="A8" s="29" t="s">
        <v>99</v>
      </c>
      <c r="B8" s="43">
        <f>60*AVERAGE('Index numbers'!B$56:B$65)/AVERAGE('Index numbers'!B$46:B$55)+40*AVERAGE('Index numbers'!L$56:L$65)/AVERAGE('Index numbers'!L$46:L$55)</f>
        <v>154.00745378652357</v>
      </c>
      <c r="C8" s="43">
        <f>50*AVERAGE('Index numbers'!C$56:C$65)/AVERAGE('Index numbers'!C$46:C$55)+50*AVERAGE('Index numbers'!E$56:E$65)/AVERAGE('Index numbers'!E$46:E$55)</f>
        <v>108.73021216745968</v>
      </c>
      <c r="D8" s="43">
        <f>66.7*AVERAGE('Index numbers'!G$56:G$65)/AVERAGE('Index numbers'!G$46:G$55)+33.3*AVERAGE('Index numbers'!H$56:H$65)/AVERAGE('Index numbers'!H$46:H$55)</f>
        <v>151.3178224835305</v>
      </c>
      <c r="E8" s="43">
        <f>50*AVERAGE('Index numbers'!D$56:D$65)/AVERAGE('Index numbers'!D$46:D$55)+50*AVERAGE('Index numbers'!J$56:J$65)/AVERAGE('Index numbers'!J$46:J$55)</f>
        <v>105.62618676727196</v>
      </c>
      <c r="F8" s="43">
        <f>50*AVERAGE('Index numbers'!I$56:I$65)/AVERAGE('Index numbers'!I$46:I$55)+50*AVERAGE('Index numbers'!K$56:K$65)/AVERAGE('Index numbers'!K$46:K$55)</f>
        <v>107.36689053520735</v>
      </c>
      <c r="G8" s="43">
        <f>100*AVERAGE('Index numbers'!M$56:M$65)/AVERAGE('Index numbers'!M$46:M$55)</f>
        <v>137.21983993456465</v>
      </c>
      <c r="H8" s="43">
        <f>100*AVERAGE('Index numbers'!N$56:N$65)/AVERAGE('Index numbers'!N$46:N$55)</f>
        <v>104.375</v>
      </c>
      <c r="I8" s="43">
        <f>100*AVERAGE('Index numbers'!O$56:O$65)/AVERAGE('Index numbers'!O$46:O$55)</f>
        <v>75.3127440826211</v>
      </c>
    </row>
    <row r="9" spans="1:9" ht="12">
      <c r="A9" s="29" t="s">
        <v>100</v>
      </c>
      <c r="B9" s="43">
        <f>60*AVERAGE('Index numbers'!B$66:B$75)/AVERAGE('Index numbers'!B$46:B$55)+40*AVERAGE('Index numbers'!L$66:L$75)/AVERAGE('Index numbers'!L$46:L$55)</f>
        <v>167.54919499105546</v>
      </c>
      <c r="C9" s="43">
        <f>50*AVERAGE('Index numbers'!C$66:C$75)/AVERAGE('Index numbers'!C$46:C$55)+50*AVERAGE('Index numbers'!E$66:E$75)/AVERAGE('Index numbers'!E$46:E$55)</f>
        <v>145.06950055361045</v>
      </c>
      <c r="D9" s="43">
        <f>66.7*AVERAGE('Index numbers'!G$66:G$75)/AVERAGE('Index numbers'!G$46:G$55)+33.3*AVERAGE('Index numbers'!H$66:H$75)/AVERAGE('Index numbers'!H$46:H$55)</f>
        <v>164.55762555783807</v>
      </c>
      <c r="E9" s="43">
        <f>50*AVERAGE('Index numbers'!D$66:D$75)/AVERAGE('Index numbers'!D$46:D$55)+50*AVERAGE('Index numbers'!J$66:J$75)/AVERAGE('Index numbers'!J$46:J$55)</f>
        <v>141.60166526975627</v>
      </c>
      <c r="F9" s="43">
        <f>50*AVERAGE('Index numbers'!I$66:I$75)/AVERAGE('Index numbers'!I$46:I$55)+50*AVERAGE('Index numbers'!K$66:K$75)/AVERAGE('Index numbers'!K$46:K$55)</f>
        <v>114.23238477693921</v>
      </c>
      <c r="G9" s="43">
        <f>100*AVERAGE('Index numbers'!M$66:M$75)/AVERAGE('Index numbers'!M$46:M$55)</f>
        <v>157.16560836387916</v>
      </c>
      <c r="H9" s="43">
        <f>100*AVERAGE('Index numbers'!N$66:N$75)/AVERAGE('Index numbers'!N$46:N$55)</f>
        <v>126.25</v>
      </c>
      <c r="I9" s="43">
        <f>100*AVERAGE('Index numbers'!O$66:O$75)/AVERAGE('Index numbers'!O$46:O$55)</f>
        <v>79.69108365419525</v>
      </c>
    </row>
    <row r="10" spans="1:9" ht="12">
      <c r="A10" s="29" t="s">
        <v>101</v>
      </c>
      <c r="B10" s="43">
        <f>60*AVERAGE('Index numbers'!B$76:B$86)/AVERAGE('Index numbers'!B$46:B$55)+40*AVERAGE('Index numbers'!L$76:L$86)/AVERAGE('Index numbers'!L$46:L$55)</f>
        <v>177.72673063370738</v>
      </c>
      <c r="C10" s="43">
        <f>50*AVERAGE('Index numbers'!C$76:C$86)/AVERAGE('Index numbers'!C$46:C$55)+50*AVERAGE('Index numbers'!E$76:E$86)/AVERAGE('Index numbers'!E$46:E$55)</f>
        <v>188.23809057447625</v>
      </c>
      <c r="D10" s="43">
        <f>66.7*AVERAGE('Index numbers'!G$76:G$86)/AVERAGE('Index numbers'!G$46:G$55)+33.3*AVERAGE('Index numbers'!H$76:H$86)/AVERAGE('Index numbers'!H$46:H$55)</f>
        <v>227.02271278342684</v>
      </c>
      <c r="E10" s="43">
        <f>50*AVERAGE('Index numbers'!D$76:D$86)/AVERAGE('Index numbers'!D$46:D$55)+50*AVERAGE('Index numbers'!J$76:J$86)/AVERAGE('Index numbers'!J$46:J$55)</f>
        <v>235.07516373914197</v>
      </c>
      <c r="F10" s="43">
        <f>50*AVERAGE('Index numbers'!I$76:I$86)/AVERAGE('Index numbers'!I$46:I$55)+50*AVERAGE('Index numbers'!K$76:K$86)/AVERAGE('Index numbers'!K$46:K$55)</f>
        <v>170.12592867678376</v>
      </c>
      <c r="G10" s="43">
        <f>100*AVERAGE('Index numbers'!M$76:M$86)/AVERAGE('Index numbers'!M$46:M$55)</f>
        <v>194.9122843967242</v>
      </c>
      <c r="H10" s="43">
        <f>100*AVERAGE('Index numbers'!N$76:N$86)/AVERAGE('Index numbers'!N$46:N$55)</f>
        <v>167.61363636363637</v>
      </c>
      <c r="I10" s="43">
        <f>100*AVERAGE('Index numbers'!O$76:O$86)/AVERAGE('Index numbers'!O$46:O$55)</f>
        <v>85.17300165331271</v>
      </c>
    </row>
    <row r="11" spans="1:9" ht="12">
      <c r="A11" s="29"/>
      <c r="B11" s="43"/>
      <c r="C11" s="43"/>
      <c r="D11" s="43"/>
      <c r="E11" s="43"/>
      <c r="F11" s="43"/>
      <c r="G11" s="43"/>
      <c r="H11" s="43"/>
      <c r="I11" s="43"/>
    </row>
    <row r="12" spans="1:9" ht="12">
      <c r="A12" s="29" t="s">
        <v>151</v>
      </c>
      <c r="B12" s="43">
        <f>B8/B3%</f>
        <v>460.51327978732894</v>
      </c>
      <c r="C12" s="43">
        <f>50*AVERAGE('Index numbers'!C$56:C$65)/AVERAGE('Index numbers'!C$5:C$15)+50*AVERAGE('Index numbers'!E$56:E$65)/AVERAGE('Index numbers'!E$5:E$15)</f>
        <v>168.30568330467548</v>
      </c>
      <c r="D12" s="43">
        <f>D8/D3%</f>
        <v>190.9290423325599</v>
      </c>
      <c r="E12" s="43">
        <f>50*AVERAGE('Index numbers'!D$56:D$65)/AVERAGE('Index numbers'!D$5:D$15)+50*AVERAGE('Index numbers'!J$56:J$65)/AVERAGE('Index numbers'!J$5:J$15)</f>
        <v>259.5672983384568</v>
      </c>
      <c r="F12" s="43">
        <f>F8/F3%</f>
        <v>223.40112741540295</v>
      </c>
      <c r="G12" s="43">
        <f>100*AVERAGE('Index numbers'!M$56:M$65)/AVERAGE('Index numbers'!M$5:M$15)</f>
        <v>293.1352806181109</v>
      </c>
      <c r="H12" s="43">
        <f>100*AVERAGE('Index numbers'!N$56:N$65)/AVERAGE('Index numbers'!N$5:N$15)</f>
        <v>174.09021986353298</v>
      </c>
      <c r="I12" s="43">
        <f>100*AVERAGE('Index numbers'!O$56:O$65)/AVERAGE('Index numbers'!O$5:O$15)</f>
        <v>59.09717226686446</v>
      </c>
    </row>
    <row r="13" spans="1:9" ht="12">
      <c r="A13" s="29" t="s">
        <v>152</v>
      </c>
      <c r="B13" s="43">
        <f>B10/B3%</f>
        <v>531.4386909055543</v>
      </c>
      <c r="C13" s="43">
        <f>C10/C3%</f>
        <v>291.2261411224984</v>
      </c>
      <c r="D13" s="43">
        <f>D10/D3%</f>
        <v>286.45157872396163</v>
      </c>
      <c r="E13" s="43">
        <f>50*AVERAGE('Index numbers'!D$76:D$86)/AVERAGE('Index numbers'!D$5:D$15)+50*AVERAGE('Index numbers'!J$76:J$86)/AVERAGE('Index numbers'!J$5:J$15)</f>
        <v>577.9310479006965</v>
      </c>
      <c r="F13" s="43">
        <f>F10/F3%</f>
        <v>353.9855171322395</v>
      </c>
      <c r="G13" s="43">
        <f>100*AVERAGE('Index numbers'!M$76:M$86)/AVERAGE('Index numbers'!M$5:M$15)</f>
        <v>416.38051181080516</v>
      </c>
      <c r="H13" s="43">
        <f>100*AVERAGE('Index numbers'!N$76:N$86)/AVERAGE('Index numbers'!N$5:N$15)</f>
        <v>279.56785443517816</v>
      </c>
      <c r="I13" s="43">
        <f>100*AVERAGE('Index numbers'!O$76:O$86)/AVERAGE('Index numbers'!O$5:O$15)</f>
        <v>66.83441975862439</v>
      </c>
    </row>
    <row r="15" spans="1:9" ht="12">
      <c r="A15" s="1" t="s">
        <v>173</v>
      </c>
      <c r="C15" s="3"/>
      <c r="D15" s="3"/>
      <c r="E15" s="3"/>
      <c r="F15" s="3"/>
      <c r="G15" s="3"/>
      <c r="H15" s="3"/>
      <c r="I15" s="3"/>
    </row>
    <row r="16" spans="1:9" ht="12">
      <c r="A16" s="1" t="s">
        <v>153</v>
      </c>
      <c r="C16" s="3"/>
      <c r="D16" s="3"/>
      <c r="E16" s="3"/>
      <c r="F16" s="3"/>
      <c r="G16" s="3"/>
      <c r="H16" s="3"/>
      <c r="I16" s="3"/>
    </row>
    <row r="17" ht="12">
      <c r="A17" s="1" t="s">
        <v>26</v>
      </c>
    </row>
    <row r="18" ht="12">
      <c r="A18" s="1" t="s">
        <v>27</v>
      </c>
    </row>
    <row r="19" ht="12">
      <c r="A19" s="1" t="s">
        <v>28</v>
      </c>
    </row>
    <row r="20" ht="12">
      <c r="A20" s="1" t="s">
        <v>29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92"/>
  <sheetViews>
    <sheetView workbookViewId="0" topLeftCell="A42">
      <selection activeCell="E51" sqref="E51"/>
    </sheetView>
  </sheetViews>
  <sheetFormatPr defaultColWidth="11.5546875" defaultRowHeight="15"/>
  <cols>
    <col min="1" max="1" width="16.6640625" style="1" customWidth="1"/>
    <col min="2" max="2" width="25.88671875" style="1" customWidth="1"/>
    <col min="3" max="3" width="7.6640625" style="1" customWidth="1"/>
    <col min="4" max="4" width="7.88671875" style="1" customWidth="1"/>
    <col min="5" max="16384" width="8.88671875" style="1" customWidth="1"/>
  </cols>
  <sheetData>
    <row r="1" ht="15">
      <c r="A1" s="56" t="s">
        <v>122</v>
      </c>
    </row>
    <row r="2" ht="12">
      <c r="A2" s="1" t="s">
        <v>161</v>
      </c>
    </row>
    <row r="3" spans="1:6" ht="38.25" customHeight="1">
      <c r="A3" s="127" t="s">
        <v>182</v>
      </c>
      <c r="B3" s="130"/>
      <c r="C3" s="130"/>
      <c r="D3" s="130"/>
      <c r="E3" s="130"/>
      <c r="F3" s="130"/>
    </row>
    <row r="4" spans="1:10" ht="13.5" customHeight="1">
      <c r="A4" s="131" t="s">
        <v>181</v>
      </c>
      <c r="B4" s="132"/>
      <c r="C4" s="132"/>
      <c r="D4" s="132"/>
      <c r="E4" s="132"/>
      <c r="F4" s="132"/>
      <c r="G4" s="132"/>
      <c r="H4" s="132"/>
      <c r="I4" s="132"/>
      <c r="J4" s="132"/>
    </row>
    <row r="5" spans="1:10" ht="13.5" customHeight="1">
      <c r="A5" s="67"/>
      <c r="B5"/>
      <c r="C5"/>
      <c r="D5"/>
      <c r="E5"/>
      <c r="F5"/>
      <c r="G5"/>
      <c r="H5"/>
      <c r="I5"/>
      <c r="J5"/>
    </row>
    <row r="6" spans="1:10" ht="12.75" customHeight="1">
      <c r="A6" s="72" t="s">
        <v>55</v>
      </c>
      <c r="B6" s="73" t="s">
        <v>155</v>
      </c>
      <c r="C6"/>
      <c r="D6"/>
      <c r="E6"/>
      <c r="F6"/>
      <c r="G6"/>
      <c r="H6"/>
      <c r="I6"/>
      <c r="J6"/>
    </row>
    <row r="7" spans="1:10" ht="12.75" customHeight="1">
      <c r="A7" s="68" t="s">
        <v>158</v>
      </c>
      <c r="B7" s="71">
        <v>10.968</v>
      </c>
      <c r="C7"/>
      <c r="D7"/>
      <c r="E7"/>
      <c r="F7"/>
      <c r="G7"/>
      <c r="H7"/>
      <c r="I7"/>
      <c r="J7"/>
    </row>
    <row r="8" spans="1:10" ht="12.75" customHeight="1">
      <c r="A8" s="68" t="s">
        <v>157</v>
      </c>
      <c r="B8" s="71">
        <v>8.776</v>
      </c>
      <c r="C8"/>
      <c r="D8"/>
      <c r="E8"/>
      <c r="F8"/>
      <c r="G8"/>
      <c r="H8"/>
      <c r="I8"/>
      <c r="J8"/>
    </row>
    <row r="9" spans="1:10" ht="12.75" customHeight="1">
      <c r="A9" s="68" t="s">
        <v>156</v>
      </c>
      <c r="B9" s="71">
        <v>8.227</v>
      </c>
      <c r="C9"/>
      <c r="D9"/>
      <c r="E9"/>
      <c r="F9"/>
      <c r="G9"/>
      <c r="H9"/>
      <c r="I9"/>
      <c r="J9"/>
    </row>
    <row r="10" spans="1:10" ht="12.75" customHeight="1">
      <c r="A10" s="68" t="s">
        <v>159</v>
      </c>
      <c r="B10" s="71">
        <v>6.018</v>
      </c>
      <c r="C10"/>
      <c r="D10"/>
      <c r="E10"/>
      <c r="F10"/>
      <c r="G10"/>
      <c r="H10"/>
      <c r="I10"/>
      <c r="J10"/>
    </row>
    <row r="11" spans="1:10" ht="12.75" customHeight="1">
      <c r="A11" s="68">
        <v>1562</v>
      </c>
      <c r="B11" s="71">
        <v>5.829</v>
      </c>
      <c r="C11"/>
      <c r="D11"/>
      <c r="E11"/>
      <c r="F11"/>
      <c r="G11"/>
      <c r="H11"/>
      <c r="I11"/>
      <c r="J11"/>
    </row>
    <row r="12" spans="1:10" ht="12.75" customHeight="1">
      <c r="A12" s="68" t="s">
        <v>160</v>
      </c>
      <c r="B12" s="71">
        <v>3.552</v>
      </c>
      <c r="C12"/>
      <c r="D12"/>
      <c r="E12"/>
      <c r="F12"/>
      <c r="G12"/>
      <c r="H12"/>
      <c r="I12"/>
      <c r="J12"/>
    </row>
    <row r="13" spans="1:10" ht="12.75" customHeight="1">
      <c r="A13" s="69">
        <v>1569</v>
      </c>
      <c r="B13" s="71">
        <v>2.88</v>
      </c>
      <c r="C13"/>
      <c r="D13"/>
      <c r="E13"/>
      <c r="F13"/>
      <c r="G13"/>
      <c r="H13"/>
      <c r="I13"/>
      <c r="J13"/>
    </row>
    <row r="14" spans="1:10" ht="12.75" customHeight="1">
      <c r="A14" s="68">
        <v>1570</v>
      </c>
      <c r="B14" s="71">
        <v>1.919</v>
      </c>
      <c r="C14"/>
      <c r="D14"/>
      <c r="E14"/>
      <c r="F14"/>
      <c r="G14"/>
      <c r="H14"/>
      <c r="I14"/>
      <c r="J14"/>
    </row>
    <row r="15" spans="1:10" ht="12.75" customHeight="1">
      <c r="A15" s="68">
        <v>1571</v>
      </c>
      <c r="B15" s="71">
        <v>1.755</v>
      </c>
      <c r="C15"/>
      <c r="D15"/>
      <c r="E15"/>
      <c r="F15"/>
      <c r="G15"/>
      <c r="H15"/>
      <c r="I15"/>
      <c r="J15"/>
    </row>
    <row r="16" spans="1:10" ht="12.75" customHeight="1">
      <c r="A16" s="68">
        <v>1572</v>
      </c>
      <c r="B16" s="71">
        <v>1.028</v>
      </c>
      <c r="C16"/>
      <c r="D16"/>
      <c r="E16"/>
      <c r="F16"/>
      <c r="G16"/>
      <c r="H16"/>
      <c r="I16"/>
      <c r="J16"/>
    </row>
    <row r="17" spans="1:10" ht="12.75" customHeight="1">
      <c r="A17" s="68">
        <v>1573</v>
      </c>
      <c r="B17" s="71">
        <v>0.987</v>
      </c>
      <c r="C17"/>
      <c r="D17"/>
      <c r="E17"/>
      <c r="F17"/>
      <c r="G17"/>
      <c r="H17"/>
      <c r="I17"/>
      <c r="J17"/>
    </row>
    <row r="18" spans="1:10" ht="12.75" customHeight="1">
      <c r="A18" s="68"/>
      <c r="C18"/>
      <c r="D18"/>
      <c r="E18"/>
      <c r="F18"/>
      <c r="G18"/>
      <c r="H18"/>
      <c r="I18"/>
      <c r="J18"/>
    </row>
    <row r="19" spans="1:10" ht="12.75" customHeight="1">
      <c r="A19" s="128" t="s">
        <v>179</v>
      </c>
      <c r="B19" s="129"/>
      <c r="C19" s="129"/>
      <c r="D19" s="129"/>
      <c r="E19"/>
      <c r="F19"/>
      <c r="G19"/>
      <c r="H19"/>
      <c r="I19"/>
      <c r="J19"/>
    </row>
    <row r="20" spans="1:10" ht="12.75" customHeight="1">
      <c r="A20" s="68"/>
      <c r="B20" s="70"/>
      <c r="C20" s="70"/>
      <c r="D20" s="70"/>
      <c r="E20"/>
      <c r="F20"/>
      <c r="G20"/>
      <c r="H20"/>
      <c r="I20"/>
      <c r="J20"/>
    </row>
    <row r="21" spans="1:10" ht="12.75" customHeight="1">
      <c r="A21" s="128" t="s">
        <v>180</v>
      </c>
      <c r="B21" s="129"/>
      <c r="C21" s="129"/>
      <c r="D21" s="129"/>
      <c r="E21" s="129"/>
      <c r="F21" s="129"/>
      <c r="G21"/>
      <c r="H21"/>
      <c r="I21"/>
      <c r="J21"/>
    </row>
    <row r="22" spans="3:10" ht="12.75" customHeight="1">
      <c r="C22"/>
      <c r="D22"/>
      <c r="E22"/>
      <c r="F22"/>
      <c r="G22"/>
      <c r="H22"/>
      <c r="I22"/>
      <c r="J22"/>
    </row>
    <row r="23" spans="1:5" ht="12">
      <c r="A23" s="32"/>
      <c r="B23" s="24" t="s">
        <v>88</v>
      </c>
      <c r="C23" s="25" t="s">
        <v>84</v>
      </c>
      <c r="D23" s="26"/>
      <c r="E23" s="32"/>
    </row>
    <row r="24" spans="1:5" ht="12">
      <c r="A24" s="32"/>
      <c r="B24" s="29" t="s">
        <v>56</v>
      </c>
      <c r="C24" s="30">
        <v>30</v>
      </c>
      <c r="D24" s="29"/>
      <c r="E24" s="32"/>
    </row>
    <row r="25" spans="1:5" ht="12">
      <c r="A25" s="32"/>
      <c r="B25" s="29" t="s">
        <v>65</v>
      </c>
      <c r="C25" s="30">
        <v>20</v>
      </c>
      <c r="D25" s="29"/>
      <c r="E25" s="32"/>
    </row>
    <row r="26" spans="1:5" ht="12">
      <c r="A26" s="32"/>
      <c r="B26" s="29" t="s">
        <v>57</v>
      </c>
      <c r="C26" s="30">
        <v>7.5</v>
      </c>
      <c r="D26" s="29"/>
      <c r="E26" s="32"/>
    </row>
    <row r="27" spans="1:5" ht="12">
      <c r="A27" s="32"/>
      <c r="B27" s="29" t="s">
        <v>107</v>
      </c>
      <c r="C27" s="30">
        <v>7.5</v>
      </c>
      <c r="D27" s="29"/>
      <c r="E27" s="32"/>
    </row>
    <row r="28" spans="1:5" ht="12">
      <c r="A28" s="32"/>
      <c r="B28" s="29" t="s">
        <v>76</v>
      </c>
      <c r="C28" s="30">
        <v>10</v>
      </c>
      <c r="D28" s="29"/>
      <c r="E28" s="32"/>
    </row>
    <row r="29" spans="1:5" ht="12">
      <c r="A29" s="32"/>
      <c r="B29" s="29" t="s">
        <v>61</v>
      </c>
      <c r="C29" s="30">
        <v>5</v>
      </c>
      <c r="D29" s="29"/>
      <c r="E29" s="32"/>
    </row>
    <row r="30" spans="1:5" ht="12">
      <c r="A30" s="32"/>
      <c r="B30" s="27" t="s">
        <v>86</v>
      </c>
      <c r="C30" s="28"/>
      <c r="D30" s="27">
        <v>80</v>
      </c>
      <c r="E30" s="32"/>
    </row>
    <row r="31" spans="1:5" ht="12">
      <c r="A31" s="32"/>
      <c r="B31" s="29"/>
      <c r="C31" s="30"/>
      <c r="D31" s="29"/>
      <c r="E31" s="32"/>
    </row>
    <row r="32" spans="1:5" ht="12">
      <c r="A32" s="32"/>
      <c r="B32" s="29" t="s">
        <v>58</v>
      </c>
      <c r="C32" s="30">
        <v>7.5</v>
      </c>
      <c r="D32" s="29"/>
      <c r="E32" s="32"/>
    </row>
    <row r="33" spans="1:5" ht="12">
      <c r="A33" s="32"/>
      <c r="B33" s="29" t="s">
        <v>63</v>
      </c>
      <c r="C33" s="30">
        <v>7.5</v>
      </c>
      <c r="D33" s="29"/>
      <c r="E33" s="32"/>
    </row>
    <row r="34" spans="1:5" ht="12">
      <c r="A34" s="32"/>
      <c r="B34" s="29" t="s">
        <v>64</v>
      </c>
      <c r="C34" s="30">
        <v>2.5</v>
      </c>
      <c r="D34" s="29"/>
      <c r="E34" s="32"/>
    </row>
    <row r="35" spans="1:5" ht="12">
      <c r="A35" s="32"/>
      <c r="B35" s="29" t="s">
        <v>62</v>
      </c>
      <c r="C35" s="30">
        <v>2.5</v>
      </c>
      <c r="D35" s="29"/>
      <c r="E35" s="32"/>
    </row>
    <row r="36" spans="1:5" ht="12">
      <c r="A36" s="32"/>
      <c r="B36" s="27" t="s">
        <v>87</v>
      </c>
      <c r="C36" s="27"/>
      <c r="D36" s="27">
        <v>20</v>
      </c>
      <c r="E36" s="32"/>
    </row>
    <row r="37" spans="1:5" ht="12">
      <c r="A37" s="32"/>
      <c r="B37" s="31"/>
      <c r="C37" s="31"/>
      <c r="D37" s="31"/>
      <c r="E37" s="32"/>
    </row>
    <row r="38" spans="1:5" ht="17.25" customHeight="1">
      <c r="A38" s="57"/>
      <c r="B38" s="58" t="s">
        <v>85</v>
      </c>
      <c r="C38" s="58">
        <v>100</v>
      </c>
      <c r="D38" s="59">
        <v>100</v>
      </c>
      <c r="E38" s="32"/>
    </row>
    <row r="39" spans="1:7" s="54" customFormat="1" ht="60.75" customHeight="1">
      <c r="A39" s="127" t="s">
        <v>184</v>
      </c>
      <c r="B39" s="127"/>
      <c r="C39" s="127"/>
      <c r="D39" s="127"/>
      <c r="E39" s="127"/>
      <c r="F39" s="127"/>
      <c r="G39" s="127"/>
    </row>
    <row r="40" spans="1:7" s="54" customFormat="1" ht="15" customHeight="1">
      <c r="A40" s="64" t="s">
        <v>143</v>
      </c>
      <c r="B40" s="53"/>
      <c r="C40" s="53"/>
      <c r="D40" s="53"/>
      <c r="E40" s="53"/>
      <c r="F40" s="53"/>
      <c r="G40" s="53"/>
    </row>
    <row r="41" spans="1:5" s="54" customFormat="1" ht="12.75" customHeight="1">
      <c r="A41" s="126" t="s">
        <v>146</v>
      </c>
      <c r="B41" s="126"/>
      <c r="C41" s="126"/>
      <c r="D41" s="126"/>
      <c r="E41" s="126"/>
    </row>
    <row r="42" spans="1:3" s="54" customFormat="1" ht="40.5" customHeight="1">
      <c r="A42" s="54" t="s">
        <v>55</v>
      </c>
      <c r="B42" s="52" t="s">
        <v>154</v>
      </c>
      <c r="C42" s="54" t="s">
        <v>185</v>
      </c>
    </row>
    <row r="43" spans="1:5" s="54" customFormat="1" ht="12.75" customHeight="1">
      <c r="A43" s="54">
        <v>1553</v>
      </c>
      <c r="B43" s="65">
        <v>16</v>
      </c>
      <c r="C43" s="100">
        <f>13.2/(B43/8)</f>
        <v>6.6</v>
      </c>
      <c r="E43" s="54" t="s">
        <v>38</v>
      </c>
    </row>
    <row r="44" spans="1:5" s="54" customFormat="1" ht="12.75" customHeight="1">
      <c r="A44" s="54">
        <v>1554</v>
      </c>
      <c r="B44" s="65">
        <v>16</v>
      </c>
      <c r="C44" s="100">
        <f aca="true" t="shared" si="0" ref="C44:C50">13.2/(B44/8)</f>
        <v>6.6</v>
      </c>
      <c r="E44" s="54" t="s">
        <v>39</v>
      </c>
    </row>
    <row r="45" spans="1:5" s="54" customFormat="1" ht="12.75" customHeight="1">
      <c r="A45" s="54">
        <v>1558</v>
      </c>
      <c r="B45" s="65">
        <v>14.7</v>
      </c>
      <c r="C45" s="100">
        <f t="shared" si="0"/>
        <v>7.183673469387755</v>
      </c>
      <c r="E45" s="54" t="s">
        <v>34</v>
      </c>
    </row>
    <row r="46" spans="1:5" s="54" customFormat="1" ht="12.75" customHeight="1">
      <c r="A46" s="54">
        <v>1560</v>
      </c>
      <c r="B46" s="65">
        <v>15</v>
      </c>
      <c r="C46" s="100">
        <f t="shared" si="0"/>
        <v>7.04</v>
      </c>
      <c r="E46" s="54" t="s">
        <v>35</v>
      </c>
    </row>
    <row r="47" spans="1:5" s="54" customFormat="1" ht="12.75" customHeight="1">
      <c r="A47" s="54">
        <v>1571</v>
      </c>
      <c r="B47" s="65">
        <v>40</v>
      </c>
      <c r="C47" s="100">
        <f t="shared" si="0"/>
        <v>2.6399999999999997</v>
      </c>
      <c r="E47" s="54" t="s">
        <v>36</v>
      </c>
    </row>
    <row r="48" spans="1:5" s="54" customFormat="1" ht="12.75" customHeight="1">
      <c r="A48" s="54">
        <v>1572</v>
      </c>
      <c r="B48" s="65">
        <v>40</v>
      </c>
      <c r="C48" s="100">
        <f t="shared" si="0"/>
        <v>2.6399999999999997</v>
      </c>
      <c r="E48" s="54" t="s">
        <v>37</v>
      </c>
    </row>
    <row r="49" spans="1:3" s="54" customFormat="1" ht="12.75" customHeight="1">
      <c r="A49" s="54">
        <v>1589</v>
      </c>
      <c r="B49" s="65">
        <v>14</v>
      </c>
      <c r="C49" s="100">
        <f t="shared" si="0"/>
        <v>7.542857142857143</v>
      </c>
    </row>
    <row r="50" spans="1:3" s="54" customFormat="1" ht="18.75" customHeight="1">
      <c r="A50" s="54">
        <v>1599</v>
      </c>
      <c r="B50" s="66">
        <v>14</v>
      </c>
      <c r="C50" s="100">
        <f t="shared" si="0"/>
        <v>7.542857142857143</v>
      </c>
    </row>
    <row r="51" ht="12">
      <c r="A51" s="55" t="s">
        <v>183</v>
      </c>
    </row>
    <row r="52" ht="12">
      <c r="A52" s="1" t="s">
        <v>109</v>
      </c>
    </row>
    <row r="53" ht="12">
      <c r="A53" s="1" t="s">
        <v>190</v>
      </c>
    </row>
    <row r="54" ht="12">
      <c r="A54" s="1" t="s">
        <v>128</v>
      </c>
    </row>
    <row r="55" ht="12">
      <c r="A55" s="1" t="s">
        <v>112</v>
      </c>
    </row>
    <row r="56" ht="12">
      <c r="A56" s="1" t="s">
        <v>111</v>
      </c>
    </row>
    <row r="58" ht="12">
      <c r="A58" s="55" t="s">
        <v>123</v>
      </c>
    </row>
    <row r="59" s="54" customFormat="1" ht="18" customHeight="1">
      <c r="A59" s="54" t="s">
        <v>30</v>
      </c>
    </row>
    <row r="60" ht="12">
      <c r="A60" s="46" t="s">
        <v>169</v>
      </c>
    </row>
    <row r="61" ht="12">
      <c r="A61" s="1" t="s">
        <v>113</v>
      </c>
    </row>
    <row r="62" ht="12">
      <c r="A62" s="1" t="s">
        <v>186</v>
      </c>
    </row>
    <row r="63" ht="12">
      <c r="A63" s="1" t="s">
        <v>187</v>
      </c>
    </row>
    <row r="64" ht="12">
      <c r="A64" s="1" t="s">
        <v>188</v>
      </c>
    </row>
    <row r="65" ht="12">
      <c r="A65" s="1" t="s">
        <v>189</v>
      </c>
    </row>
    <row r="66" ht="12">
      <c r="A66" s="46" t="s">
        <v>170</v>
      </c>
    </row>
    <row r="67" ht="12">
      <c r="A67" s="1" t="s">
        <v>31</v>
      </c>
    </row>
    <row r="68" ht="12">
      <c r="A68" s="1" t="s">
        <v>165</v>
      </c>
    </row>
    <row r="69" ht="12">
      <c r="A69" s="1" t="s">
        <v>163</v>
      </c>
    </row>
    <row r="70" ht="12">
      <c r="A70" s="1" t="s">
        <v>42</v>
      </c>
    </row>
    <row r="71" ht="12">
      <c r="A71" s="1" t="s">
        <v>164</v>
      </c>
    </row>
    <row r="72" ht="12">
      <c r="A72" s="1" t="s">
        <v>167</v>
      </c>
    </row>
    <row r="73" ht="12">
      <c r="A73" s="46" t="s">
        <v>171</v>
      </c>
    </row>
    <row r="74" ht="12">
      <c r="A74" s="1" t="s">
        <v>166</v>
      </c>
    </row>
    <row r="75" ht="12">
      <c r="A75" s="46" t="s">
        <v>172</v>
      </c>
    </row>
    <row r="76" ht="12">
      <c r="A76" s="1" t="s">
        <v>168</v>
      </c>
    </row>
    <row r="77" ht="12">
      <c r="A77" s="1" t="s">
        <v>41</v>
      </c>
    </row>
    <row r="79" ht="12">
      <c r="A79" s="55" t="s">
        <v>83</v>
      </c>
    </row>
    <row r="80" ht="12">
      <c r="A80" s="1" t="s">
        <v>162</v>
      </c>
    </row>
    <row r="81" ht="12">
      <c r="A81" s="32" t="s">
        <v>174</v>
      </c>
    </row>
    <row r="82" ht="12">
      <c r="A82" s="32" t="s">
        <v>175</v>
      </c>
    </row>
    <row r="83" ht="12">
      <c r="A83" s="32" t="s">
        <v>176</v>
      </c>
    </row>
    <row r="84" ht="12">
      <c r="A84" s="1" t="s">
        <v>177</v>
      </c>
    </row>
    <row r="85" ht="12">
      <c r="A85" s="1" t="s">
        <v>178</v>
      </c>
    </row>
    <row r="87" spans="1:10" ht="12">
      <c r="A87" s="44" t="s">
        <v>53</v>
      </c>
      <c r="B87" s="41"/>
      <c r="C87" s="41"/>
      <c r="D87" s="41"/>
      <c r="E87" s="42"/>
      <c r="F87" s="29"/>
      <c r="G87" s="44" t="s">
        <v>53</v>
      </c>
      <c r="H87" s="42"/>
      <c r="I87" s="42"/>
      <c r="J87" s="40"/>
    </row>
    <row r="88" spans="1:10" ht="12">
      <c r="A88" s="44" t="s">
        <v>6</v>
      </c>
      <c r="B88" s="41"/>
      <c r="C88" s="41"/>
      <c r="D88" s="41"/>
      <c r="E88" s="42"/>
      <c r="F88" s="29"/>
      <c r="G88" s="45" t="s">
        <v>11</v>
      </c>
      <c r="H88" s="42"/>
      <c r="I88" s="42"/>
      <c r="J88" s="40"/>
    </row>
    <row r="89" spans="1:10" ht="12">
      <c r="A89" s="44" t="s">
        <v>7</v>
      </c>
      <c r="B89" s="41"/>
      <c r="C89" s="41"/>
      <c r="D89" s="41"/>
      <c r="E89" s="42"/>
      <c r="F89" s="29"/>
      <c r="G89" s="44" t="s">
        <v>12</v>
      </c>
      <c r="H89" s="42"/>
      <c r="I89" s="42"/>
      <c r="J89" s="40"/>
    </row>
    <row r="90" spans="1:10" ht="12">
      <c r="A90" s="44" t="s">
        <v>8</v>
      </c>
      <c r="B90" s="41"/>
      <c r="C90" s="41"/>
      <c r="D90" s="41"/>
      <c r="E90" s="42"/>
      <c r="F90" s="29"/>
      <c r="G90" s="44" t="s">
        <v>13</v>
      </c>
      <c r="H90" s="42"/>
      <c r="I90" s="42"/>
      <c r="J90" s="40"/>
    </row>
    <row r="91" spans="1:10" ht="12">
      <c r="A91" s="44" t="s">
        <v>9</v>
      </c>
      <c r="B91" s="41"/>
      <c r="C91" s="41"/>
      <c r="D91" s="41"/>
      <c r="E91" s="42"/>
      <c r="F91" s="29"/>
      <c r="G91" s="44" t="s">
        <v>14</v>
      </c>
      <c r="H91" s="42"/>
      <c r="I91" s="42"/>
      <c r="J91" s="40"/>
    </row>
    <row r="92" spans="1:10" ht="12">
      <c r="A92" s="44" t="s">
        <v>10</v>
      </c>
      <c r="B92" s="41"/>
      <c r="C92" s="41"/>
      <c r="D92" s="41"/>
      <c r="E92" s="42"/>
      <c r="F92" s="29"/>
      <c r="G92" s="44" t="s">
        <v>15</v>
      </c>
      <c r="H92" s="42"/>
      <c r="I92" s="42"/>
      <c r="J92" s="40"/>
    </row>
  </sheetData>
  <mergeCells count="6">
    <mergeCell ref="A41:E41"/>
    <mergeCell ref="A39:G39"/>
    <mergeCell ref="A19:D19"/>
    <mergeCell ref="A3:F3"/>
    <mergeCell ref="A4:J4"/>
    <mergeCell ref="A21:F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 H. Lindert</cp:lastModifiedBy>
  <cp:lastPrinted>2002-02-25T10:11:40Z</cp:lastPrinted>
  <dcterms:created xsi:type="dcterms:W3CDTF">2002-01-28T19:05:43Z</dcterms:created>
  <dcterms:modified xsi:type="dcterms:W3CDTF">2002-01-30T21:03:47Z</dcterms:modified>
  <cp:category/>
  <cp:version/>
  <cp:contentType/>
  <cp:contentStatus/>
</cp:coreProperties>
</file>