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0" windowWidth="16060" windowHeight="13280" firstSheet="3" activeTab="5"/>
  </bookViews>
  <sheets>
    <sheet name="Source &amp; notes" sheetId="1" r:id="rId1"/>
    <sheet name="Early Data inventory" sheetId="2" r:id="rId2"/>
    <sheet name="1800 Average Big City" sheetId="3" r:id="rId3"/>
    <sheet name="1800 Six Big Cities" sheetId="4" r:id="rId4"/>
    <sheet name="1800 Small Towns" sheetId="5" r:id="rId5"/>
    <sheet name="Rural Non-Farm" sheetId="6" r:id="rId6"/>
    <sheet name="1800 Farm Labor" sheetId="7" r:id="rId7"/>
    <sheet name="1800 Inkind" sheetId="8" r:id="rId8"/>
    <sheet name="FTE" sheetId="9" r:id="rId9"/>
  </sheets>
  <definedNames/>
  <calcPr fullCalcOnLoad="1"/>
</workbook>
</file>

<file path=xl/sharedStrings.xml><?xml version="1.0" encoding="utf-8"?>
<sst xmlns="http://schemas.openxmlformats.org/spreadsheetml/2006/main" count="1070" uniqueCount="516">
  <si>
    <t>Group 5, labor</t>
  </si>
  <si>
    <t>Group 5, labor</t>
  </si>
  <si>
    <t>Group 1</t>
  </si>
  <si>
    <t>Group 6A</t>
  </si>
  <si>
    <t>Every state in the three eastern regions. Can use state relatives applied to some 1860 base.</t>
  </si>
  <si>
    <t>Groiup 4B</t>
  </si>
  <si>
    <t>Groiup 4B</t>
  </si>
  <si>
    <t>Group 4A</t>
  </si>
  <si>
    <t>Group 6B</t>
  </si>
  <si>
    <t xml:space="preserve">LW occ </t>
  </si>
  <si>
    <t>Group 6B</t>
  </si>
  <si>
    <t>Group 1</t>
  </si>
  <si>
    <t>School teachers</t>
  </si>
  <si>
    <t>Group 1</t>
  </si>
  <si>
    <t xml:space="preserve">W. Randolph Burgess (1920), and others.  </t>
  </si>
  <si>
    <r>
      <t>Artisan average</t>
    </r>
    <r>
      <rPr>
        <sz val="12"/>
        <rFont val="Arial"/>
        <family val="0"/>
      </rPr>
      <t xml:space="preserve"> = Philadelphia artisan</t>
    </r>
  </si>
  <si>
    <t>Labor</t>
  </si>
  <si>
    <t>$/day converted from Pennsylvania £ (B.G. Smith, 1990, pp. 110, 223).</t>
  </si>
  <si>
    <t>Philadelphia</t>
  </si>
  <si>
    <t>average elite craftsmen</t>
  </si>
  <si>
    <t>365-52 = 313 days per year and 313/12 = 26 days per month is assumed throughout; that is, the FTE laborer worked every day but Sunday throughout the year.</t>
  </si>
  <si>
    <t>1800 In-Kind Payments</t>
  </si>
  <si>
    <t>Summary:</t>
  </si>
  <si>
    <t xml:space="preserve">"Since as a rule contract workers lived with the farm family, it was understood that they received part of their [total = cash + in-kind] wages in room, board, washing, mending" and other items "while day workers "found" themselves", that is found = supported themselves with board. Rothenberg's (1992: p. 122) survey of magnitudes is reported below.  </t>
  </si>
  <si>
    <t>Group 2-3</t>
  </si>
  <si>
    <t>Work</t>
  </si>
  <si>
    <t>Approx.</t>
  </si>
  <si>
    <t>row no.</t>
  </si>
  <si>
    <t>year</t>
  </si>
  <si>
    <t>Group 4B</t>
  </si>
  <si>
    <t>Group 4A</t>
  </si>
  <si>
    <t>Group 6A</t>
  </si>
  <si>
    <t>Group 6A</t>
  </si>
  <si>
    <t>Group 4B</t>
  </si>
  <si>
    <t>Group 6A</t>
  </si>
  <si>
    <t>Group 5, labor</t>
  </si>
  <si>
    <t>Group 5, labor</t>
  </si>
  <si>
    <t>Groups 2, 6A</t>
  </si>
  <si>
    <t>group used</t>
  </si>
  <si>
    <t>for 1774</t>
  </si>
  <si>
    <t>Group 4B</t>
  </si>
  <si>
    <t>Group 2-3</t>
  </si>
  <si>
    <t>Group 6A</t>
  </si>
  <si>
    <t>Group 5, labor</t>
  </si>
  <si>
    <t>Group 4A</t>
  </si>
  <si>
    <t>Group 6B</t>
  </si>
  <si>
    <t>Group 4A</t>
  </si>
  <si>
    <t>Group 1</t>
  </si>
  <si>
    <t>Group 4B</t>
  </si>
  <si>
    <t>Group 4B</t>
  </si>
  <si>
    <t>Group 2-3</t>
  </si>
  <si>
    <t>Group 6A</t>
  </si>
  <si>
    <t>District of Columbia</t>
  </si>
  <si>
    <t xml:space="preserve">The problem with aggregating the in-kind (or "found") evidence is that we are rarely told what was included in the contract. Adams (1968: p. 409; 1982: p. 907) lists board, lodging, washing, mending, clothing, fuel, candles, borrowing the employer's horse and so on. Lebergott's (1964) survey of canal workers' wages includes whiskey (reward for hard work), as did DC construction contracts. In what is listed below, the contracts only refer to "board" or to that and "lodging". How to make the limited board definition (food) comparable to the broad definition (food, lodging, etc)? First, since domestics, farm workers and martime all lived with their employers or on ship, they were clearly receiving "board" which also covered rent and grog, at a minimum. They have been allocated to the board+rent column accordingly. For day labor, it is assumed that they got subsistence = one big meal on the job, or 1/2.5 of a monthly workers' food part of board. Finally, to split "board" into food and rent, two working class budget studies from the period are used: Matthew Carey in 1833 (Adams 1968: p. 412) reported food, fuel, clothing and rent shares of total budget, and the distribution between rent and food was .182 and .818, respectively; the figures for Brandywine manufacturing operatives (Adams 1982: p. 915) was similar, .211 and . 799 respectively. The average is 0.197 and 0.703, which are used below. </t>
  </si>
  <si>
    <r>
      <t xml:space="preserve">Rothenberg, Winifred B. 1992. </t>
    </r>
    <r>
      <rPr>
        <i/>
        <sz val="12"/>
        <rFont val="Times New Roman"/>
        <family val="0"/>
      </rPr>
      <t>From Market-Places to a Market Economy: The Transformation of Rural Massachusetts, 1750-1850.</t>
    </r>
    <r>
      <rPr>
        <sz val="12"/>
        <rFont val="Times New Roman"/>
        <family val="0"/>
      </rPr>
      <t xml:space="preserve"> Chicago: University of Chicago Press. </t>
    </r>
  </si>
  <si>
    <t>FTE Days per Year for Employed Labor in 1800</t>
  </si>
  <si>
    <t>Sources for 1800 small town wages are scarce. Thus, what follows often exploits what is called "Carey's Rule" regarding wage gradients: e.g. nominal</t>
  </si>
  <si>
    <t>is often applied to infer small town occupational wages when direct evidence is absent.</t>
  </si>
  <si>
    <t>This small town male unskilled average is consistent with Carey's Rule (77% of big city for males).</t>
  </si>
  <si>
    <t>Group 4A</t>
  </si>
  <si>
    <t xml:space="preserve">One might conclude that a working month = 24 days, apparently because on average around 1800 the monthly wage/daily wage = 24. However, other sources make it clear that the per day wage implied by a monthly contract should have been less than a daily wage since the contract reduces laborer's unemployment risk. (By far the best account on this issue can be found in Rothenberg (1992:  pp. 106-9, but see also Adams (1992: p. 210).) Without the risk, the monthly wage would have been higher, implying &gt;24 days worked per month. </t>
  </si>
  <si>
    <t>Lebergott (1964: pp. 310 and 312) quotes the Pennsylvania Canal in 1826 that their monthly contracts were for 26 days per month.</t>
  </si>
  <si>
    <t xml:space="preserve">Conclusion: </t>
  </si>
  <si>
    <t>The following sources have been cited in this "Wage data 1800.xls" file:</t>
  </si>
  <si>
    <r>
      <t>Wright, Carroll D. 1885.</t>
    </r>
    <r>
      <rPr>
        <i/>
        <sz val="12"/>
        <rFont val="Times New Roman"/>
        <family val="0"/>
      </rPr>
      <t xml:space="preserve"> </t>
    </r>
    <r>
      <rPr>
        <sz val="12"/>
        <rFont val="Times New Roman"/>
        <family val="0"/>
      </rPr>
      <t>“Historical Review of Wages and Prices 1752-1860,”</t>
    </r>
    <r>
      <rPr>
        <i/>
        <sz val="12"/>
        <rFont val="Times New Roman"/>
        <family val="0"/>
      </rPr>
      <t xml:space="preserve"> </t>
    </r>
    <r>
      <rPr>
        <sz val="12"/>
        <rFont val="Times New Roman"/>
        <family val="0"/>
      </rPr>
      <t>from the</t>
    </r>
    <r>
      <rPr>
        <i/>
        <sz val="12"/>
        <rFont val="Times New Roman"/>
        <family val="0"/>
      </rPr>
      <t xml:space="preserve"> Sixteenth Annual Report of the Massachusetts Bureau of Statistics of Labor, </t>
    </r>
    <r>
      <rPr>
        <sz val="12"/>
        <rFont val="Times New Roman"/>
        <family val="0"/>
      </rPr>
      <t xml:space="preserve">Boston: Wright &amp; Potter. </t>
    </r>
  </si>
  <si>
    <t>Lebergott (1964: p. 332-3)</t>
  </si>
  <si>
    <t>Copper miners got 0.60/day and board worth 0.15. 313 days/yr is assumed for all day labor, here and below.</t>
  </si>
  <si>
    <t xml:space="preserve">Laborers got "subsistence" which is taken to be $6 per month times 0.703, or $50.62 per year. These workers were on monthly contracts. (Based on a US Chief of Engineers Report (1827), Lebergott (p. 311) assumes "that the cost of subsistence is included in the $1.25" daily wage. That apparently did not apply here.) </t>
  </si>
  <si>
    <t>Lebergott (1964: p. 314)</t>
  </si>
  <si>
    <t>Hired slaves at ironworks; monthly bd "generally" $4.5; no rent mentioned</t>
  </si>
  <si>
    <t>Cash payment $100/yr. with allowances $200 plus $16 for each child &lt;7, and $24 for those 7-14. $60 is assumed for the kids.</t>
  </si>
  <si>
    <t>Farm labor, cited in Rothenberg (1992: p. 122). US farm labor got 9.45/mo in 1818 (Adams1970: p. 506).</t>
  </si>
  <si>
    <t>Farm labor, cited in Rothenberg (1992: p. 122). Earle and Hoffman cover 1800-1860, so wages are assume to apply for 1830 (Adams 1970: p. 506).</t>
  </si>
  <si>
    <t>Unemployment could not have been a serious issue for the 1800 estimates. First, the vast majority were self employed: Lebergott (1964: pp. 139) estimates 90%. Lebergott also estimates the unemployment rate to have varied between 1-3% (1964: 188-9). However, in some occupations, like manufacturing, loss of water power or machine breakdown could have resulted in lost days. Since they worked 6 days per week FT in 1800, there wasn't much "leaisure" time left to make up losses by overtime. Adams (1982: p. 907) reports a 8.6% loss from FTE in 1810-19 Dupont factories in Brandywine. Of course, machine-driven manufacturing was still a tiny share of total employment in 1800.</t>
  </si>
  <si>
    <t xml:space="preserve">e </t>
  </si>
  <si>
    <t xml:space="preserve">Regarding the Maryland 1752-1856 monthly wage evidence: </t>
  </si>
  <si>
    <t>Henry Carey (1835), writing in the early 1830s about the 1820s, observed that monthly wages in principal cities were 10-11 (to which was added boarding, also higher), and was the same 20-30 miles away. But farther away, they dropped to 8, or 76% of the big cities. Cited in Adams (1970: p. 505). This is consistent with the small town common labor data: female earnings were 75% of big cities, while male earnings were 77% (if boatmen and woodcutters -- not small town activities -- are excluded). But what about rural villages, and thus the rural non-farm? Did Carey's wage gradient create an even bigger fall for rural non-farm work in the low cost-of-living villages, say to 60% of hgih cost-of-living big cities?</t>
  </si>
  <si>
    <r>
      <t xml:space="preserve">Simler, Lucy. 1990. “The Landless Worker: An Index of Economic and Social Change in Chester County, Pennsylvania, 1750-1820,” </t>
    </r>
    <r>
      <rPr>
        <i/>
        <sz val="12"/>
        <rFont val="Times New Roman"/>
        <family val="0"/>
      </rPr>
      <t>The Pennsylvania Magazine of History and Biography</t>
    </r>
    <r>
      <rPr>
        <sz val="12"/>
        <rFont val="Times New Roman"/>
        <family val="0"/>
      </rPr>
      <t>, vol. 114., no. 2 (April): 169-99.</t>
    </r>
  </si>
  <si>
    <t>$/m in average rural districts "close of the 18th century" (personal correspondence with Clifton Johnson), assuming 12 months/year, and a boarding rate of 0.618.</t>
  </si>
  <si>
    <t>According to Lebergott (1964: p. 257) "the most common method of wage payment in agriculture was monthly, with board included." More explicitly, it appears that the $/mo quotes refer to cash payments, and while board (and sometimes lodging and whiskey) was "included", it was not typically assessed by value and added to and quoted as the total payment. Furthermore, the monthly quotes were an average for the year across all seasons (p. 258).</t>
  </si>
  <si>
    <t>"Female board and lodging cost no more than $2 per week" (Lebergott 1964, p. 280), or $104 per year, when female domestics earned 1.25/week (Lebergott 1964, p. 279), or $52 per year.</t>
  </si>
  <si>
    <t>Lebergott (1964: p. 310)</t>
  </si>
  <si>
    <t>Lebergott (1964: p. 316)</t>
  </si>
  <si>
    <t>Lebergott (1964: p. 312)</t>
  </si>
  <si>
    <t>Lebergott (1964: p. 313)</t>
  </si>
  <si>
    <t>Lebergott (1964: p. 329)</t>
  </si>
  <si>
    <t>$/wk Massachusetts Lebergott (1964: p. 279), assuming 52 weeks and board ratio 0.618. But since Philadelphia also paid $1.25/wk, the MA observation likely to be from a city like Boston. But neither Lebergott or the source tell us.</t>
  </si>
  <si>
    <t>$/year cash and board 1800-20 for circuit riders and established village ministers Lebergott (1964: p. 333).</t>
  </si>
  <si>
    <t>$/m Wisconsin lead mines (Lebergott 1964: p. 315) 1811, assumes Blodgett's 1800 "subsistence" for DC common labor. Note: "nothing like a full year was worked [in the mines], part of the year being devoted to farming" (p. 315).</t>
  </si>
  <si>
    <t>$/d TN, other midwest and east (Lebergott 1964: p. 328) 1800, assuming 313 days per year.</t>
  </si>
  <si>
    <t>$/w Lebergott (1964: p. 330), assuming 52 weeks, and a board ratio of 0.618.</t>
  </si>
  <si>
    <t>$/d Genessee County NY (Lebergott 1964: p. 310) 1817, 62.5 cents per day on private canal, 33.3 cents per day board, assuming 313 days per year.This also seems way out of line from the rest quoted here. Omit?</t>
  </si>
  <si>
    <t>$/d TN boatmen (Lebergott 1964: p. 322) 1795, assuming 313 days per year. Heavy work (up-river), so a premium?</t>
  </si>
  <si>
    <t>Farm labor, cited in Rothenberg (1992: p. 122). Earle and Hoffman cover 1800-1860, so wages are taken to apply to 1830 (Adams 1970: p. 506).</t>
  </si>
  <si>
    <t>$/m Middlese Canal Lebergott (1964: p. 310) 1800, assuming 12 months, and boarding rate of 0.545 (the average of canal work in 4 states). Note: A margin over common labor "existed for labor where the work [was] particularly heavy and arduous" as well as a malaria health hazzard (Lebergott 1966: 309).</t>
  </si>
  <si>
    <t>$/m Amoskeag Canal (MA) Lebergott (1964: p. 310) 1806, assuming 12 months, and board 12.80/mo.  Note: A margin over common labor "existed for labor where the work [was] particularly heavy and arduous" as well as a malaria health hazzard (Lebergott 1966: 309).Still, this seems way out of line with the rest quoted here. Omit?</t>
  </si>
  <si>
    <t>$/m western section of the Penn Canal Lebergott (1964: p. 310) 1820s, assuming 12 months, and boarding rate of 0.545 (the average of canal work in 4 states).  Note: A margin over common labor "existed for labor where the work [was] particularly heavy and arduous" as well as a malaria health hazzard (Lebergott 1966: 309).</t>
  </si>
  <si>
    <t>$/m Allegheny Canal Lebergott (1964: p. 310) 1820s, assuming 12 months, and boarding rate of 0.545 (the average of canal work in 4 states).  Note: A margin over common labor "existed for labor where the work [was] particularly heavy and arduous" as well as a malaria health hazzard (Lebergott 1966: 309).</t>
  </si>
  <si>
    <t>$/wk NY frontier Lebergott (1964: p. 279), "slightly earlier than 1800", assuming 52 weeks and board ratio 0.618.</t>
  </si>
  <si>
    <t>$/m in a CT town 1798 (personal correspondence with Clifton Johnson), assuming 12 months/year, and a boarding rate of 0.618.</t>
  </si>
  <si>
    <t>$/d 1799-1801 ave. Adams (1968), assumes 12 months/year, and USN Surgeon board ratio = 0.3. Does not include mate's privelge (30 cwt.= of cargo: Lebergott 1964: p. 307), which is taken to be 3000/10000 of the Captain's (=.167).</t>
  </si>
  <si>
    <t>$/wk 1801 Lebergott (1964: p. 279), assuming 52 weeks and and domestic board ratio = 0.618.</t>
  </si>
  <si>
    <t>$/m Lebergott (1964: pp. 329-30).</t>
  </si>
  <si>
    <t xml:space="preserve">Henry Carey (1835), writing in the early 1830s about the 1820s, observed that monthly wages in principal cities were 10-11 (to which was added boarding, also higher), </t>
  </si>
  <si>
    <t>$/m Amoskeag Canal (MA) Lebergott (1964: p. 310), assuming 12 months, and board 12.80/mo.</t>
  </si>
  <si>
    <t>$/m western section of the Penn Canal Lebergott (1964: p. 310), assuming 12 months, and boarding rate of 0.545 (the average of canal work in 4 states).</t>
  </si>
  <si>
    <t>$/m Allegheny Canal Lebergott (1964: p. 310), assuming 12 months, and boarding rate of 0.545 (the average of canal work in 4 states).</t>
  </si>
  <si>
    <t>$/wk NY frontier Lebergott (1964: p. 279), assuming 52 weeks and board ratio 0.618.</t>
  </si>
  <si>
    <t>$/wk Connecticut Lebergott (1964: p. 279), assuming 52 weeks and board ratio 0.618.</t>
  </si>
  <si>
    <t>$/wk New Orleans negro Lebergott (1964: p. 279), assuming 52 weeks and board ratio 0.618.</t>
  </si>
  <si>
    <t>$/wk Massachusetts Lebergott (1964: p. 279), assuming 52 weeks and board ratio 0.618.</t>
  </si>
  <si>
    <t>$/year cash and board 1800-20 Lebergott (1964: p. 333).</t>
  </si>
  <si>
    <t>$/d LA boatmen (Lebergott 1964: p. 323) 1805, assuming 313 days per year. Heavy work (up-river), so a premium?</t>
  </si>
  <si>
    <t>$/d pulling barges on the Chesapeake and Delaware Canal (Lebergott 1964: p. 323), horse hired separately, assuming 313 days per year.</t>
  </si>
  <si>
    <t>$/m (Lebergott 1964: p. 330) 1814, assuming 12 months per year.</t>
  </si>
  <si>
    <r>
      <t xml:space="preserve">[BLS] United States Bureau of Labor Statistics. 1929.  </t>
    </r>
    <r>
      <rPr>
        <i/>
        <sz val="12"/>
        <rFont val="Times New Roman"/>
        <family val="0"/>
      </rPr>
      <t>The History of Wages in the United States from Colonial Times to 1928.</t>
    </r>
    <r>
      <rPr>
        <sz val="12"/>
        <rFont val="Times New Roman"/>
        <family val="0"/>
      </rPr>
      <t xml:space="preserve"> Washington: Government Printing Office.</t>
    </r>
  </si>
  <si>
    <r>
      <t xml:space="preserve">Adams, Donald R. 1992. “Prices and Wages in Antebellum America: The West Virginia Experience.” </t>
    </r>
    <r>
      <rPr>
        <i/>
        <sz val="12"/>
        <rFont val="Times New Roman"/>
        <family val="0"/>
      </rPr>
      <t>Journal of Economic History</t>
    </r>
    <r>
      <rPr>
        <sz val="12"/>
        <rFont val="Times New Roman"/>
        <family val="0"/>
      </rPr>
      <t xml:space="preserve"> 52, 1 (March): 206-216. </t>
    </r>
  </si>
  <si>
    <r>
      <t xml:space="preserve">[VT] Adams, T.M. 1944.  </t>
    </r>
    <r>
      <rPr>
        <i/>
        <sz val="12"/>
        <color indexed="8"/>
        <rFont val="Times New Roman"/>
        <family val="1"/>
      </rPr>
      <t>Prices Paid by Vermont Farmers</t>
    </r>
    <r>
      <rPr>
        <sz val="12"/>
        <color indexed="8"/>
        <rFont val="Times New Roman"/>
        <family val="1"/>
      </rPr>
      <t xml:space="preserve"> [1790-1940]. Bulletin 507, Burlington, Vermont: Vermont Agricultural Experiment Station, with Supplement. </t>
    </r>
  </si>
  <si>
    <t>$/yr Genesse County NY 1795 Lebergott (1964: p. 279), assuming Blodgett's 1800 DC "subsistence" for common labor at $50.62.</t>
  </si>
  <si>
    <r>
      <t xml:space="preserve">Carey, Henry. 1835. </t>
    </r>
    <r>
      <rPr>
        <i/>
        <sz val="12"/>
        <rFont val="Times New Roman"/>
        <family val="0"/>
      </rPr>
      <t>Essay on the Rate of Wages.</t>
    </r>
    <r>
      <rPr>
        <sz val="12"/>
        <rFont val="Times New Roman"/>
        <family val="0"/>
      </rPr>
      <t xml:space="preserve"> Reprint New York, Augustus M. Kelley, 1965.</t>
    </r>
  </si>
  <si>
    <r>
      <t xml:space="preserve">[HSUS] Carter, Susan </t>
    </r>
    <r>
      <rPr>
        <i/>
        <sz val="12"/>
        <rFont val="Times New Roman"/>
        <family val="0"/>
      </rPr>
      <t>et al.</t>
    </r>
    <r>
      <rPr>
        <sz val="12"/>
        <rFont val="Times New Roman"/>
        <family val="0"/>
      </rPr>
      <t xml:space="preserve"> (eds.) 2006. </t>
    </r>
    <r>
      <rPr>
        <i/>
        <sz val="12"/>
        <rFont val="Times New Roman"/>
        <family val="0"/>
      </rPr>
      <t>The Historical Statistics of the United States: Millennial Edition.</t>
    </r>
    <r>
      <rPr>
        <sz val="12"/>
        <rFont val="Times New Roman"/>
        <family val="0"/>
      </rPr>
      <t xml:space="preserve"> Five volumes. New York: Cambridge University Press. </t>
    </r>
  </si>
  <si>
    <r>
      <t xml:space="preserve">Lebergott, Stanley. 1964. </t>
    </r>
    <r>
      <rPr>
        <i/>
        <sz val="12"/>
        <rFont val="Times New Roman"/>
        <family val="0"/>
      </rPr>
      <t>Manpower in Economic Growth</t>
    </r>
    <r>
      <rPr>
        <sz val="12"/>
        <rFont val="Times New Roman"/>
        <family val="0"/>
      </rPr>
      <t xml:space="preserve">. New York: McGraw Hill.  </t>
    </r>
  </si>
  <si>
    <t>Seamen, coast &amp; Europe ($/m, Lebergott 1964)</t>
  </si>
  <si>
    <t>Methodist minister ($/yr incl perks Lebergott 1964: p. 333)</t>
  </si>
  <si>
    <t>Farm Laborer (Lebergott 1964, monthly, with board)</t>
  </si>
  <si>
    <t>Common Laborer ($/d, Lebergott 1964)</t>
  </si>
  <si>
    <t>Manufacturing, cotton (FTE, $/yr, Lebergott 1964)</t>
  </si>
  <si>
    <t>Manufacturing, woolens (FTE, $/yr, Lebergott 1964)</t>
  </si>
  <si>
    <t>Manufacturing, iron and steel (FTE, $/yr, Lebergott 1964)</t>
  </si>
  <si>
    <t>Mining coal, iron and copper ($/yr, Lebergott 1964)</t>
  </si>
  <si>
    <t>Domestics ($/wk, Lebergott 1964)</t>
  </si>
  <si>
    <t>Full citations to sources are in worksheet "Sources".</t>
  </si>
  <si>
    <t>$/yr Genesse County NY 1795 Lebergott (1964: p. 279), assuming 12 months and board ratio 0.618.</t>
  </si>
  <si>
    <t>$/d 1799-1801 ave. Adams (1968), assumes 12 months/year and USN Surgeon board ratio = 0.3. Does not include captain's privelge (5 tons of cargo: Lebergott 1964: p. 307). For big ships in the Asia trade, it was 50 tons. Not clear how this translates in to income, but one guess is that it augmented coastal ship captain's income by at least 50% of his cash income, and long distance by at least double his cash income.</t>
  </si>
  <si>
    <t>$/d 1799-1801 ave. Adams (1968), assumes 12 months/year, and common labor's board ratio = 0.516.</t>
  </si>
  <si>
    <t>$/mo 1800, coasting trade and Europe, Lebergoot (1966). What about implied rent and board? Apply same 0.516 as for farm labor.</t>
  </si>
  <si>
    <t>$/m "in a wealthier district" (Clifton Johnson), and domestic board ratio = 0.618.</t>
  </si>
  <si>
    <t>$/d 1800 Blodgett, assuming 313 days/yr.</t>
  </si>
  <si>
    <t>$/mo 1800, coasting trade and Europe, Lebergott (1964). Common labor board ratio = 0.516.</t>
  </si>
  <si>
    <t>wages fall as distance from a big city increases. Henry Carey was writing in the 1830s, and refering to the 1820s. See the note below.</t>
  </si>
  <si>
    <t>The average big city wage data (from worksheet "1800 Six Big Cities") is included here for comparison, and to which Carey's Rule</t>
  </si>
  <si>
    <t xml:space="preserve">and was the same 20-30 miles away. But farther away, they dropped to 8, or 76% of the big cities. Cited in Adams (1970: p. 505). This is consistent with the </t>
  </si>
  <si>
    <t xml:space="preserve">common labor data above: female earnings were 75% of big cities, while male earnings were 77% (if boatmen and woodcutters -- not small town activities </t>
  </si>
  <si>
    <t>-- are excluded).</t>
  </si>
  <si>
    <r>
      <t xml:space="preserve">Adams, Donald R. 1968. “Wage Rates in the Early National Period: Philadelphia, 1785-1830.” </t>
    </r>
    <r>
      <rPr>
        <i/>
        <sz val="12"/>
        <rFont val="Times New Roman"/>
        <family val="0"/>
      </rPr>
      <t>Journal of Economic History</t>
    </r>
    <r>
      <rPr>
        <sz val="12"/>
        <rFont val="Times New Roman"/>
        <family val="0"/>
      </rPr>
      <t xml:space="preserve"> 28, 3 (September): 404-426. </t>
    </r>
  </si>
  <si>
    <t>Note: This WC average is 76% of the big city average, confirming Carey's rule once more.</t>
  </si>
  <si>
    <t>Rural Non-Farm Earnings 1800</t>
  </si>
  <si>
    <r>
      <t xml:space="preserve">Adams, Donald R. 1970. “Some Evidence on English and American Wage Rates, 1790-1830.” </t>
    </r>
    <r>
      <rPr>
        <i/>
        <sz val="12"/>
        <rFont val="Times New Roman"/>
        <family val="0"/>
      </rPr>
      <t>Journal of Economic History</t>
    </r>
    <r>
      <rPr>
        <sz val="12"/>
        <rFont val="Times New Roman"/>
        <family val="0"/>
      </rPr>
      <t xml:space="preserve"> 30, 3 (September): 499-520. </t>
    </r>
  </si>
  <si>
    <r>
      <t xml:space="preserve">Adams, Donald R. 1982. “The Standard of Living during American Industrialization: Evidence from the Brandywine Region, 1800-1860.” </t>
    </r>
    <r>
      <rPr>
        <i/>
        <sz val="12"/>
        <rFont val="Times New Roman"/>
        <family val="0"/>
      </rPr>
      <t>Journal of Economic History</t>
    </r>
    <r>
      <rPr>
        <sz val="12"/>
        <rFont val="Times New Roman"/>
        <family val="0"/>
      </rPr>
      <t xml:space="preserve"> 42, 4 (December): 903-917. </t>
    </r>
  </si>
  <si>
    <r>
      <t xml:space="preserve">Adams, Donald R. 1986. “Prices and Wages in Maryland, 1750-1850.” </t>
    </r>
    <r>
      <rPr>
        <i/>
        <sz val="12"/>
        <rFont val="Times New Roman"/>
        <family val="0"/>
      </rPr>
      <t>Journal of Economic History</t>
    </r>
    <r>
      <rPr>
        <sz val="12"/>
        <rFont val="Times New Roman"/>
        <family val="0"/>
      </rPr>
      <t xml:space="preserve"> 46, 3 (September): 625-645. </t>
    </r>
  </si>
  <si>
    <t>Applies Carey's 77% rule. See note below.</t>
  </si>
  <si>
    <t>Average</t>
  </si>
  <si>
    <t>Big-City-Inferred Average</t>
  </si>
  <si>
    <t>Applies Carey's augmented 60% rule, .6x500.80. See note below.</t>
  </si>
  <si>
    <t>Applies Carey's augmented 60% rule, .6x359.05. See note below.</t>
  </si>
  <si>
    <t>Average Canals</t>
  </si>
  <si>
    <t>US</t>
  </si>
  <si>
    <t>Male Farm Labor</t>
  </si>
  <si>
    <t>Average (without canals)</t>
  </si>
  <si>
    <t>Average (with canals)</t>
  </si>
  <si>
    <t>Canal labor</t>
  </si>
  <si>
    <t>Average (Carey's Rule)</t>
  </si>
  <si>
    <t>Annual*</t>
  </si>
  <si>
    <r>
      <t xml:space="preserve">Blodgett, Samuel.  1806. </t>
    </r>
    <r>
      <rPr>
        <i/>
        <sz val="12"/>
        <rFont val="Times New Roman"/>
        <family val="0"/>
      </rPr>
      <t>Economica: A Statistical Manual for the United States of America.</t>
    </r>
    <r>
      <rPr>
        <sz val="12"/>
        <rFont val="Times New Roman"/>
        <family val="0"/>
      </rPr>
      <t xml:space="preserve"> Reprint: New York, August Kelley, 1964. </t>
    </r>
  </si>
  <si>
    <t>Wage data availability by occupation c1774, c1800, 1820 and 1860</t>
  </si>
  <si>
    <t>Laborer, $/m (Chesapeake file; Adams)</t>
  </si>
  <si>
    <t>Laborer, $/d (Chesapeake file; Adams)</t>
  </si>
  <si>
    <t xml:space="preserve">Farm Laborer (Adams 86, Wright 85, $/d) </t>
  </si>
  <si>
    <t xml:space="preserve">Farm Laborer (Adams 86, monthly,  $) </t>
  </si>
  <si>
    <t xml:space="preserve">Farm Laborer (Adams 68-86, Wright 85, $/d) </t>
  </si>
  <si>
    <t>Farm Laborer (Adams 82-86, monthly, $)</t>
  </si>
  <si>
    <t xml:space="preserve">Farm Laborer (Adams 92, daily, $) </t>
  </si>
  <si>
    <t xml:space="preserve">Farm Laborer (Adams 82-86, monthly, $) </t>
  </si>
  <si>
    <t>Farm Laborer (Adams 86, Wright 85, $/d)</t>
  </si>
  <si>
    <t>Farm Laborer (Adams 92, daily, $)</t>
  </si>
  <si>
    <t>$/d BLS 1929, at 313 days/year.</t>
  </si>
  <si>
    <t>$/m 1799 BLS 1929, and domestic board ratio = 0.618.</t>
  </si>
  <si>
    <t>Labor on Pennsylvania canals got $8.50/mo, plus board worth $3.50</t>
  </si>
  <si>
    <t>1829-31</t>
  </si>
  <si>
    <t>$/mo 1800 Blodgett, and "subsistence" at $50.62/year.</t>
  </si>
  <si>
    <t>Labor on canals got $12.50/mo. And $6 worth of board.</t>
  </si>
  <si>
    <t>Daily wage 1798-1802 ave., Wright (1885), x 313 days; board ratio = 1/2.5 (e.g. one big mid-day meal over equivalent 2.5 meals per day) = 0.4 x monthly board ratio (0.493: see "1800 In-Kind" sheet) = 0.197 .</t>
  </si>
  <si>
    <t>1800 Average Occupational Wage Across Six Big Cities (from worksheet "1800 Six Big Cities")</t>
  </si>
  <si>
    <t>$/mo 1801-1810 ave. Adams (1986), assume 12 months/year; board ratio 0.516 (see worksheet "1800 Inkind").</t>
  </si>
  <si>
    <t>$/wk 1803 Adams (1968), who reports board 5.50/mo, to which has been added 1.50 rent/mo = 7/mo</t>
  </si>
  <si>
    <t>These were the elite of the artisans.</t>
  </si>
  <si>
    <t xml:space="preserve">South </t>
  </si>
  <si>
    <t>Male Unskilled Labor</t>
  </si>
  <si>
    <t>Female Unskilled Labor</t>
  </si>
  <si>
    <t>Skilled Building Trades</t>
  </si>
  <si>
    <t>Skilled Ship Building</t>
  </si>
  <si>
    <t>Seamen</t>
  </si>
  <si>
    <t>Male Cook</t>
  </si>
  <si>
    <t>Factory Worker</t>
  </si>
  <si>
    <t>Skilled Mariner</t>
  </si>
  <si>
    <t>Captain (coastal and Europe)</t>
  </si>
  <si>
    <t>780+.5(780)=1170</t>
  </si>
  <si>
    <t>Captain (Asia and other trade)</t>
  </si>
  <si>
    <t>780+2(780)=2340</t>
  </si>
  <si>
    <t>Mate (coastal and Europe)</t>
  </si>
  <si>
    <t>494.05+.167(494.05)=577</t>
  </si>
  <si>
    <t>Canal earnings using average board rate = 0.637 (e.g. three at 0.545 and one at 0.914) to replace the three 0.545. Annual. Still close to Carey's Rule where now 79.6% of Big City.</t>
  </si>
  <si>
    <t>$/m based on Boston/country ratio = 1.82 that applied to males times the female teacher rate = 4-10 or 7 (Clifton Johnson), and domestic board ratio = 0.618.</t>
  </si>
  <si>
    <t>Female White Collar</t>
  </si>
  <si>
    <t>Female nurse</t>
  </si>
  <si>
    <t>Civilian nurse</t>
  </si>
  <si>
    <t>Notes:</t>
  </si>
  <si>
    <t>$/m (Clifton Johnson), assuming 12 months/year, and a boarding rate of 0.618.</t>
  </si>
  <si>
    <t>Note: This WC average is 74% of the big city average, confirming Carey's rule once more.</t>
  </si>
  <si>
    <t>Female domestics. Ave monthly cash and board 8.90, board 5.50</t>
  </si>
  <si>
    <t>PA: contract</t>
  </si>
  <si>
    <t>PA: daily</t>
  </si>
  <si>
    <t>NY: contract</t>
  </si>
  <si>
    <t>NY: daily</t>
  </si>
  <si>
    <t>SC: contract</t>
  </si>
  <si>
    <t>NC: contract</t>
  </si>
  <si>
    <t>WV: contract</t>
  </si>
  <si>
    <t>Monthly farm labor:</t>
  </si>
  <si>
    <t>contract</t>
  </si>
  <si>
    <t>Chester County, PA: Simler (1990)</t>
  </si>
  <si>
    <t>Female Domestic</t>
  </si>
  <si>
    <t>Farm Labor</t>
  </si>
  <si>
    <t>Miners and Day Labor</t>
  </si>
  <si>
    <t>White Collar</t>
  </si>
  <si>
    <t>Gardener</t>
  </si>
  <si>
    <t>Maid</t>
  </si>
  <si>
    <t>Miners</t>
  </si>
  <si>
    <t>Boatman</t>
  </si>
  <si>
    <t>Man (with horse)</t>
  </si>
  <si>
    <t>Woodcutters</t>
  </si>
  <si>
    <t>Spinner</t>
  </si>
  <si>
    <t>US Navy Surgeon:</t>
  </si>
  <si>
    <t>Farm labor: contract</t>
  </si>
  <si>
    <t>B+R</t>
  </si>
  <si>
    <t>Cash income</t>
  </si>
  <si>
    <t>B</t>
  </si>
  <si>
    <t>Common Labor</t>
  </si>
  <si>
    <t>Manufacturing Operatives</t>
  </si>
  <si>
    <t>1785-95</t>
  </si>
  <si>
    <t>$/wk Chester Cty PA average woman (Simler 1990: p. 182) 1790-96, assuming 52 weeks/year, and 0.618 board rate.</t>
  </si>
  <si>
    <t>$/wk Chester Cty PA "good" spinner got $0.67 per week (Simler 1990: p. 184) 1807, so I assume average woman gor 20% less = 0.536, assuming 52 weeks/year, and 0.618 board rate.</t>
  </si>
  <si>
    <t>$/d 1800 Adams (1968), assumes 313 days/year</t>
  </si>
  <si>
    <t>$/d 1800 Blodgett, assuming 313 days</t>
  </si>
  <si>
    <t>$/d 1799-1801 ave., Adams (1970), assuming 313 days.</t>
  </si>
  <si>
    <t>$/d 1791-1810 ave., Adams (1986), assumes 313 days/year.</t>
  </si>
  <si>
    <t>$/d 1750-1775 labor/house carpenter = 0.4932 (Adams 1968), x house carpenter's 1800 daily wage (1.36 below), assuming 313 days.</t>
  </si>
  <si>
    <t>$/d 1799-1801 ave. (Adams 1968), assumimg 313 days</t>
  </si>
  <si>
    <t>organized by Jeffrey G. Williamson, October 2010</t>
  </si>
  <si>
    <t>Later editions will add further data for 1820-1860, from Margo and others.</t>
  </si>
  <si>
    <t>partly from files by Sun Go, Peter Lindert, Jeffrey Williamson, and Nikolas Zolas.</t>
  </si>
  <si>
    <t>$/m 1801-1810 BLS 1929, assuming 12 months, and domestic board ratio = 0.618.</t>
  </si>
  <si>
    <t>$/m 1801-1810 BLS 1929, assuming 12 months. Much too low. Inconsistent with all other evidence.</t>
  </si>
  <si>
    <t>$/d 1800 Blodgett, at 313 days/year.</t>
  </si>
  <si>
    <t>$/d 1803 Wright (1885), assuming 313 days.</t>
  </si>
  <si>
    <t>$/d 1799-1801 ave. Wright (1885), assuming 313 days.</t>
  </si>
  <si>
    <t>$/d 1799 Wright (1885), assuming 313 days.</t>
  </si>
  <si>
    <t>Laborer on the Amoskeag Canal got $14/mo, plus $12.80/mo. (since he "was boarding himself"), a figure also ("presumably") included lodging.</t>
  </si>
  <si>
    <t>Pennsylvania Canal Commisioner said they paid laborers $12/mo in cash, and that food and liquor cost the company another $6.</t>
  </si>
  <si>
    <t>1785-1800</t>
  </si>
  <si>
    <t>Virginia</t>
  </si>
  <si>
    <t>Cook, baker ($/yr, BLS 1929)</t>
  </si>
  <si>
    <t>$/d 1800 Blodgett, at 313 days/yr.</t>
  </si>
  <si>
    <t>Unskilled male average</t>
  </si>
  <si>
    <t>Unskilled female average</t>
  </si>
  <si>
    <t>Unskilled weighted average</t>
  </si>
  <si>
    <t>construction average</t>
  </si>
  <si>
    <t>Artisan average</t>
  </si>
  <si>
    <t>farm worker = ave. male unskilled</t>
  </si>
  <si>
    <t>Male unskilled average</t>
  </si>
  <si>
    <t>Construction average</t>
  </si>
  <si>
    <t>Female unskilled</t>
  </si>
  <si>
    <t>Weighted average unskilled</t>
  </si>
  <si>
    <t>Male (Philadelphia)  unskilled</t>
  </si>
  <si>
    <t>Construction (Philadelphia) average</t>
  </si>
  <si>
    <t>Artisan (Philadelphia) average</t>
  </si>
  <si>
    <t>Farm labor (male unskilled)</t>
  </si>
  <si>
    <t>Annual days:</t>
  </si>
  <si>
    <t>Monthly days:</t>
  </si>
  <si>
    <t>Unemployment:</t>
  </si>
  <si>
    <t>Carey (1835)</t>
  </si>
  <si>
    <t>Cited in Adams (1970: p. 505-6): annual cash wage 108 and board 65.</t>
  </si>
  <si>
    <t>Adams (1992: p. 210)  says "the work month was calculated as 26 days" and that daily wages were calculated from monthly wages "on the basis of 26 days of work per month" (Adams 1970: p. 506).</t>
  </si>
  <si>
    <t>1798-1802</t>
  </si>
  <si>
    <t>Adams (1982: p. 911)</t>
  </si>
  <si>
    <t>Mate (Asia and other trade)</t>
  </si>
  <si>
    <t>494.05+.668(494.05)=824</t>
  </si>
  <si>
    <t>Doctor (USN surgeon)</t>
  </si>
  <si>
    <t>Methodist preachers</t>
  </si>
  <si>
    <t>1800-20</t>
  </si>
  <si>
    <t>Civilian doctor</t>
  </si>
  <si>
    <t>Male White Collar</t>
  </si>
  <si>
    <t>Small Town Earnings 1800</t>
  </si>
  <si>
    <t>Big City Earnings 1800</t>
  </si>
  <si>
    <t>Male teacher (master)</t>
  </si>
  <si>
    <t>Female teacher</t>
  </si>
  <si>
    <t>Adams (1982: p. 908)</t>
  </si>
  <si>
    <t>1810-19</t>
  </si>
  <si>
    <t>Manufacturing labor</t>
  </si>
  <si>
    <t>Adams (1982: p. 915)</t>
  </si>
  <si>
    <t>Survey of workers, actual average earnings 221.24, less cost of board and rent (118.48) = 102.76.</t>
  </si>
  <si>
    <t>Ratio In-kind Board to Cash Payment</t>
  </si>
  <si>
    <t xml:space="preserve">Food </t>
  </si>
  <si>
    <t>Food + Rent</t>
  </si>
  <si>
    <t>MA: contract</t>
  </si>
  <si>
    <t>VT: daily</t>
  </si>
  <si>
    <t>DE: contract</t>
  </si>
  <si>
    <t>DC: daily</t>
  </si>
  <si>
    <t>Monthly bd = 7.40; rent "stable at $20-24 per year" (Adams 1986), implying mo. rent in kind = 1.67 to 2, or 1.83 ave. Adams (1986) mo. wage Brandywine 1801-1810 10.69</t>
  </si>
  <si>
    <t>Farm labor monthly wage $10-12, board rate 1.74. Does he mean rent? His "board" figure is way below all other reports, especially for farm labor. If he meant "rent", the the board+rent ratio would be 0.374, still small.</t>
  </si>
  <si>
    <t>Farm labor, cited in Rothenberg (1992: p. 122)</t>
  </si>
  <si>
    <t>MD: contract</t>
  </si>
  <si>
    <t>1785-1795</t>
  </si>
  <si>
    <t>BLS1929</t>
  </si>
  <si>
    <t>Blacksmith</t>
  </si>
  <si>
    <t>Wheelwright, collier, carpenter</t>
  </si>
  <si>
    <t>Monthly cash wage 15.75</t>
  </si>
  <si>
    <t>Monthly cash wage 22.50</t>
  </si>
  <si>
    <t>Monthly cash wage 10.35</t>
  </si>
  <si>
    <t>Adams 1986</t>
  </si>
  <si>
    <t xml:space="preserve"> Average</t>
  </si>
  <si>
    <t>1785-1855</t>
  </si>
  <si>
    <t>Building</t>
  </si>
  <si>
    <t>Artisan</t>
  </si>
  <si>
    <t>Philadelphia</t>
  </si>
  <si>
    <t>Brandywine</t>
  </si>
  <si>
    <t>Massachusetts</t>
  </si>
  <si>
    <t>1785-1830</t>
  </si>
  <si>
    <t>Daily wage 1798-1802 ave., VT 507, x 313 days and board ratio = 1/2.5 = 0.4 x monthly board ratio (0.493) = 0.197.</t>
  </si>
  <si>
    <t>Monthly 1791-1810 ave. Adams (1986) x 12, and monthly farm worker board ratio of 0.493.</t>
  </si>
  <si>
    <t>Monthly 1802 (Philadelphia), Adams (1968), x 12, and with monthly farm worker board ratio of 0.493.</t>
  </si>
  <si>
    <t>Daily wage 1800 Adams (1992), x 313; board ratio = 1/2.5 = 0.4 x monthly board ratio (0.493) = 0.197.</t>
  </si>
  <si>
    <t>$/d Adams (1968); assuming 313 days</t>
  </si>
  <si>
    <t>$/d 1799-1801 ave. Adams (1968), assumes 313 days/year</t>
  </si>
  <si>
    <t>$/d 1801 Adams (1968), assumes 313 days/year</t>
  </si>
  <si>
    <t>$/d 1785-1800 BLS 1929, assuming 313 days/year.</t>
  </si>
  <si>
    <t>$/d 1800-1801 ave. Adams (1968), assumes 12 months/year, and common labor board ratio = 0.516.</t>
  </si>
  <si>
    <t>$/d 1800 Adams (1968), assumes 12 months/year, and common labor board ratio = 0.516.</t>
  </si>
  <si>
    <t>$/d 1801-1810 BLS 1929, assuming 313 days</t>
  </si>
  <si>
    <t>Page 180: "Except during periods of recession, workers were probably able to find as much work as they wanted. Year-round work did not necessarily mean working at one job or for one employer. Artisans and workers moved with considerable freedom from one job to another, and over the working year they made personal decisions as to the allocation of their time and income. Hosea Rigg, for example, was free to weave for others as long as he gave priority to Richard Barnard's work. Many gave up a day's wages to visit their friends or relatives. They planted their gardens, hoed their corn, brought in hay for their cows, ..."</t>
  </si>
  <si>
    <t>Inference: Day farm laborers worked 365-52 Sundays = 313.</t>
  </si>
  <si>
    <t>Comment: If they took days off for "home work", it seems fair to assume that the implicit wage on the home work was the same as the market wage.</t>
  </si>
  <si>
    <t>Inference: Days lost for weather would be true of day and monthly labor, but both are deivations from FTE.</t>
  </si>
  <si>
    <t>Farm workers (mo. Wage = $10, board = $6)</t>
  </si>
  <si>
    <t>Laborer monthly bd = 8.292; Adams (1986) laborer mo. wage 1791-1810 ave. = 10.39</t>
  </si>
  <si>
    <t>Monthly bd = 7.024; mo. Wage, see above.</t>
  </si>
  <si>
    <t>Rent</t>
  </si>
  <si>
    <t>Middle</t>
  </si>
  <si>
    <t>Wright 1885</t>
  </si>
  <si>
    <t>General</t>
  </si>
  <si>
    <t>Cash</t>
  </si>
  <si>
    <t>Payment ($/yr)</t>
  </si>
  <si>
    <t>Captain, mate, seaman, cook ($/m, BLS 1929)</t>
  </si>
  <si>
    <t>Rhode Island</t>
  </si>
  <si>
    <t>Shoe factory worker ($/d, BLS 1929)</t>
  </si>
  <si>
    <t>1791-1800</t>
  </si>
  <si>
    <t>Domestics, female, $/wk (Adams 82)</t>
  </si>
  <si>
    <t>Domestics, housemaid, etc ($/yr BLS 1929)</t>
  </si>
  <si>
    <t>Laundress ($/yr BLS 1929)</t>
  </si>
  <si>
    <t>1785-1810</t>
  </si>
  <si>
    <t>DC</t>
  </si>
  <si>
    <t>Common laborer ($/d BLS 1929)</t>
  </si>
  <si>
    <t>1793-1800</t>
  </si>
  <si>
    <t>Baltimore</t>
  </si>
  <si>
    <t>South Carolina</t>
  </si>
  <si>
    <t>Labor dredging got $12.50/mo. And $6 worth of board.</t>
  </si>
  <si>
    <t>Daily labor 62.5 cents and 33.3 cents for board.</t>
  </si>
  <si>
    <t>Daily labor on canals got $1 cash and 0.50 for board.</t>
  </si>
  <si>
    <t>Paid cash $50/mo. with board valued at $15 ("including a small value for lodging, candles, etc.").</t>
  </si>
  <si>
    <t>Methodist preacher</t>
  </si>
  <si>
    <t>1820s</t>
  </si>
  <si>
    <t>early 19th c</t>
  </si>
  <si>
    <t>Larkin (1988)</t>
  </si>
  <si>
    <t>Earle and Hoffman (1980)</t>
  </si>
  <si>
    <t>BLS 1929</t>
  </si>
  <si>
    <t>1800-09</t>
  </si>
  <si>
    <t>Adams (1992: p. 210)</t>
  </si>
  <si>
    <t>monthly</t>
  </si>
  <si>
    <t>annual</t>
  </si>
  <si>
    <t>Board</t>
  </si>
  <si>
    <t>Annual Farm Earnings</t>
  </si>
  <si>
    <t>Ratio to Monthly Wage</t>
  </si>
  <si>
    <t>Annual</t>
  </si>
  <si>
    <t>Assume MA.</t>
  </si>
  <si>
    <t>Assume VT.</t>
  </si>
  <si>
    <t>Monthly wage with board, Adams 82.</t>
  </si>
  <si>
    <t>Cash + Board</t>
  </si>
  <si>
    <t>Farm LF weighted average of DE and MD.</t>
  </si>
  <si>
    <t>Farm LF weighted average of MD and PA.</t>
  </si>
  <si>
    <t>Common labor</t>
  </si>
  <si>
    <t>New York City</t>
  </si>
  <si>
    <t>Laborer</t>
  </si>
  <si>
    <t>Labor</t>
  </si>
  <si>
    <t>Able-bodied seaman</t>
  </si>
  <si>
    <t>Cash Earnings</t>
  </si>
  <si>
    <t>Annual Earnings</t>
  </si>
  <si>
    <t>Cash and Board</t>
  </si>
  <si>
    <t>Carpenter</t>
  </si>
  <si>
    <t>Mason</t>
  </si>
  <si>
    <t>$/d 1799-1801 ave. Wright (1885), assuming 360 days.</t>
  </si>
  <si>
    <t>Millwright</t>
  </si>
  <si>
    <t>Shoe factory worker</t>
  </si>
  <si>
    <t>Ship builder</t>
  </si>
  <si>
    <t>Ship carpenter</t>
  </si>
  <si>
    <t>Ship joiner</t>
  </si>
  <si>
    <t>Ship rigger</t>
  </si>
  <si>
    <t>House carpenter</t>
  </si>
  <si>
    <t>Painter</t>
  </si>
  <si>
    <t>Plasterer</t>
  </si>
  <si>
    <t>Seaman</t>
  </si>
  <si>
    <t>FTE Farm Workers c1800 (in dollars)</t>
  </si>
  <si>
    <t>FTE Big City workers c1800 (in dollars)</t>
  </si>
  <si>
    <t>Ship's cook</t>
  </si>
  <si>
    <t>Ship's boy</t>
  </si>
  <si>
    <t>Whitewasher</t>
  </si>
  <si>
    <t>Baker</t>
  </si>
  <si>
    <t>Laundress</t>
  </si>
  <si>
    <t>Housemaid</t>
  </si>
  <si>
    <t>Cleaning woman</t>
  </si>
  <si>
    <t>Female domestic</t>
  </si>
  <si>
    <t>Domestic</t>
  </si>
  <si>
    <t>Place</t>
  </si>
  <si>
    <t>Date</t>
  </si>
  <si>
    <t>Source</t>
  </si>
  <si>
    <t>Notes</t>
  </si>
  <si>
    <t>Male teacher (master)</t>
  </si>
  <si>
    <t xml:space="preserve">$/m Middlesex Canal Lebergott (1964: p. 310), assuming 12 months, and boarding rate of 0.545. The board rate is an average of canal work in 4 states,but does it ignore rent? And why so much lower than Amoskeag? </t>
  </si>
  <si>
    <t>1752-1860</t>
  </si>
  <si>
    <t>Maryland</t>
  </si>
  <si>
    <t>Delaware</t>
  </si>
  <si>
    <t xml:space="preserve">Vermont </t>
  </si>
  <si>
    <t xml:space="preserve">New England </t>
  </si>
  <si>
    <t>Middle Atlantic</t>
  </si>
  <si>
    <t>South</t>
  </si>
  <si>
    <t>American Colonies c1774</t>
  </si>
  <si>
    <t>Page 178: "… in the early nineteenth century as the demand for labor increased, employers frequently set wages by the month or by the year at monthly rates reflecting seasonal</t>
  </si>
  <si>
    <t>demand. It was assumed that the individual hired would work daily, sun up to sun down (Sundays excepted). At settlement, wages for days lost due to weather or for personal reasons were deducted at the rate set for the particular month of the absence."</t>
  </si>
  <si>
    <t>United States c1800</t>
  </si>
  <si>
    <t>United States c1820</t>
  </si>
  <si>
    <t>United States c1860</t>
  </si>
  <si>
    <t>1771-1780</t>
  </si>
  <si>
    <t>1791-1810</t>
  </si>
  <si>
    <t>1811-1830</t>
  </si>
  <si>
    <t>1850-1860</t>
  </si>
  <si>
    <t>1801-1810</t>
  </si>
  <si>
    <t>Pennsylvania</t>
  </si>
  <si>
    <t>Western Virginia</t>
  </si>
  <si>
    <t>1790-1809</t>
  </si>
  <si>
    <t>1810-1829</t>
  </si>
  <si>
    <t>Skilled building (Adams 92, daily, $/day)</t>
  </si>
  <si>
    <t>1816-1825</t>
  </si>
  <si>
    <t>1815-1825</t>
  </si>
  <si>
    <t>1818-1823</t>
  </si>
  <si>
    <t>1795-1805</t>
  </si>
  <si>
    <t>1818-1822</t>
  </si>
  <si>
    <t>1816-1823</t>
  </si>
  <si>
    <t>Skilled building (Adams 68-92, daily, $/day)</t>
  </si>
  <si>
    <t>1796-1804</t>
  </si>
  <si>
    <t>Ship Captain, $/mo</t>
  </si>
  <si>
    <t>Ship mate, $/mo</t>
  </si>
  <si>
    <t>Seaman, $/mo</t>
  </si>
  <si>
    <t>1772-1776</t>
  </si>
  <si>
    <t>1817-1823</t>
  </si>
  <si>
    <t>Laborer, $/d (Wright 85)</t>
  </si>
  <si>
    <t>Carpenter, $/d (Wright 85)</t>
  </si>
  <si>
    <t>Mason, $/d (Wright 85)</t>
  </si>
  <si>
    <t>Millwright, $/d (Wright 85)</t>
  </si>
  <si>
    <t>Nail maker, $/d (Wright 85)</t>
  </si>
  <si>
    <t>1857-1858</t>
  </si>
  <si>
    <t>Manufacturing, male, $/mo (Adams 82)</t>
  </si>
  <si>
    <t>Manufacturing, female, $/mo (Adams 82)</t>
  </si>
  <si>
    <t>Domestics, female, $/mo, (incl. board) (Adams 82)</t>
  </si>
  <si>
    <t>Domestics, female, $/mo (incl board) (Adams 82)</t>
  </si>
  <si>
    <t>Laborer, $/d (Wright 85, VT)</t>
  </si>
  <si>
    <t>1859-1861</t>
  </si>
  <si>
    <t>Laborer, $/mo (VT)</t>
  </si>
  <si>
    <t>Every state in our three regions 1818. Can use state relatives applied to some 1820 base.</t>
  </si>
  <si>
    <t>Every state in our three regions. Can use state relatives applied to some 1860 base.</t>
  </si>
  <si>
    <t>Every state in our three regions for 1859. Can use state relatives applied to some 1860 base.</t>
  </si>
  <si>
    <t>PA, MI and US.</t>
  </si>
  <si>
    <t>New York</t>
  </si>
  <si>
    <t>NYC</t>
  </si>
  <si>
    <t>1819-1820</t>
  </si>
  <si>
    <t>Laborer ($/d, Adams 1970)</t>
  </si>
  <si>
    <t>1799-1801</t>
  </si>
  <si>
    <t>Boston</t>
  </si>
  <si>
    <t>1750-75</t>
  </si>
  <si>
    <t>North Carolina</t>
  </si>
  <si>
    <t>Building trades, skilled ($/d, BLS 1929)</t>
  </si>
  <si>
    <t>Building trades, unskilled ($/d, BLS 1929)</t>
  </si>
  <si>
    <t>Charleston</t>
  </si>
  <si>
    <t>1796-97</t>
  </si>
  <si>
    <t>Doctor's fees (VT)</t>
  </si>
  <si>
    <t>Farm Laborer ($/d plus board, VT)</t>
  </si>
  <si>
    <t>Farm Laborer ($/m plus board, VT)</t>
  </si>
  <si>
    <t>1858-1862</t>
  </si>
  <si>
    <t>Farm Laborer ($/d, Adams 92)</t>
  </si>
  <si>
    <t>Artisan ($/d Adams 1970)</t>
  </si>
  <si>
    <t>Clerk ($/m, HSUS)</t>
  </si>
  <si>
    <t>Northeast</t>
  </si>
  <si>
    <t>Skilled ship building, $/d (Wright)</t>
  </si>
  <si>
    <t>Skilled ship building $/d (Wright)</t>
  </si>
  <si>
    <t>Connecticut</t>
  </si>
  <si>
    <t>Maine</t>
  </si>
  <si>
    <t>New Hampshire</t>
  </si>
  <si>
    <t>Vermont</t>
  </si>
  <si>
    <t>New England</t>
  </si>
  <si>
    <t>District of Columbia</t>
  </si>
  <si>
    <t>New Jersey</t>
  </si>
  <si>
    <t>Mid Atlantic</t>
  </si>
  <si>
    <t>Georgia</t>
  </si>
  <si>
    <t>Kentucky</t>
  </si>
  <si>
    <t>Mississippi</t>
  </si>
  <si>
    <t>Tennessee</t>
  </si>
  <si>
    <t>Farm wage</t>
  </si>
  <si>
    <t>daily</t>
  </si>
  <si>
    <t>weekly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</si>
</sst>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quot;Yes&quot;;&quot;Yes&quot;;&quot;No&quot;"/>
    <numFmt numFmtId="170" formatCode="&quot;True&quot;;&quot;True&quot;;&quot;False&quot;"/>
    <numFmt numFmtId="171" formatCode="&quot;On&quot;;&quot;On&quot;;&quot;Off&quot;"/>
    <numFmt numFmtId="172" formatCode="[$€-2]\ #,##0.00_);[Red]\([$€-2]\ #,##0.00\)"/>
    <numFmt numFmtId="173" formatCode="0.00"/>
    <numFmt numFmtId="174" formatCode="General"/>
  </numFmts>
  <fonts count="40">
    <font>
      <sz val="10"/>
      <name val="Arial"/>
      <family val="0"/>
    </font>
    <font>
      <sz val="8"/>
      <name val="Arial"/>
      <family val="0"/>
    </font>
    <font>
      <b/>
      <sz val="14"/>
      <color indexed="8"/>
      <name val="Calibri"/>
      <family val="2"/>
    </font>
    <font>
      <b/>
      <sz val="14"/>
      <name val="Arial"/>
      <family val="2"/>
    </font>
    <font>
      <b/>
      <sz val="10"/>
      <name val="Arial"/>
      <family val="2"/>
    </font>
    <font>
      <b/>
      <sz val="12"/>
      <name val="Arial"/>
      <family val="0"/>
    </font>
    <font>
      <sz val="10"/>
      <color indexed="8"/>
      <name val="Arial"/>
      <family val="2"/>
    </font>
    <font>
      <sz val="12"/>
      <color indexed="8"/>
      <name val="Arial"/>
      <family val="0"/>
    </font>
    <font>
      <sz val="9.2"/>
      <color indexed="8"/>
      <name val="Arial"/>
      <family val="2"/>
    </font>
    <font>
      <sz val="12"/>
      <name val="Arial"/>
      <family val="0"/>
    </font>
    <font>
      <sz val="12"/>
      <name val="Times New Roman"/>
      <family val="0"/>
    </font>
    <font>
      <i/>
      <sz val="12"/>
      <name val="Times New Roman"/>
      <family val="0"/>
    </font>
    <font>
      <sz val="12"/>
      <color indexed="8"/>
      <name val="Times New Roman"/>
      <family val="1"/>
    </font>
    <font>
      <i/>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2"/>
      <color indexed="8"/>
      <name val="Arial"/>
      <family val="2"/>
    </font>
    <font>
      <sz val="8"/>
      <name val="Verdana"/>
      <family val="0"/>
    </font>
    <font>
      <u val="single"/>
      <sz val="10"/>
      <color indexed="12"/>
      <name val="Arial"/>
      <family val="2"/>
    </font>
    <font>
      <u val="single"/>
      <sz val="10"/>
      <color indexed="61"/>
      <name val="Arial"/>
      <family val="0"/>
    </font>
    <font>
      <sz val="12"/>
      <color indexed="10"/>
      <name val="Arial"/>
      <family val="0"/>
    </font>
    <font>
      <b/>
      <sz val="12"/>
      <color indexed="10"/>
      <name val="Arial"/>
      <family val="0"/>
    </font>
    <font>
      <b/>
      <sz val="16"/>
      <color indexed="10"/>
      <name val="Arial"/>
      <family val="0"/>
    </font>
    <font>
      <b/>
      <sz val="14"/>
      <color indexed="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35"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54">
    <xf numFmtId="0" fontId="0" fillId="0" borderId="0" xfId="0"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2" fontId="0" fillId="0" borderId="0" xfId="0" applyNumberFormat="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horizontal="center"/>
    </xf>
    <xf numFmtId="168" fontId="0" fillId="0" borderId="0" xfId="0" applyNumberFormat="1" applyAlignment="1">
      <alignment/>
    </xf>
    <xf numFmtId="0" fontId="0" fillId="0" borderId="0" xfId="0" applyFont="1" applyAlignment="1">
      <alignment horizontal="right"/>
    </xf>
    <xf numFmtId="0" fontId="4" fillId="0" borderId="0" xfId="0" applyFont="1" applyAlignment="1">
      <alignment horizontal="right"/>
    </xf>
    <xf numFmtId="2" fontId="4" fillId="0" borderId="0" xfId="0" applyNumberFormat="1" applyFont="1" applyAlignment="1">
      <alignment/>
    </xf>
    <xf numFmtId="2" fontId="0" fillId="0" borderId="0" xfId="0" applyNumberFormat="1" applyAlignment="1">
      <alignment horizontal="right"/>
    </xf>
    <xf numFmtId="2" fontId="0" fillId="0" borderId="0" xfId="0" applyNumberFormat="1" applyFont="1" applyAlignment="1">
      <alignment horizontal="right"/>
    </xf>
    <xf numFmtId="0" fontId="0" fillId="0" borderId="0" xfId="0" applyAlignment="1">
      <alignment horizontal="right"/>
    </xf>
    <xf numFmtId="0" fontId="5" fillId="0" borderId="0" xfId="0" applyFont="1" applyAlignment="1">
      <alignment/>
    </xf>
    <xf numFmtId="168" fontId="0" fillId="0" borderId="0" xfId="0" applyNumberFormat="1" applyAlignment="1">
      <alignment horizontal="right"/>
    </xf>
    <xf numFmtId="168" fontId="0" fillId="0" borderId="0" xfId="0" applyNumberFormat="1" applyFont="1" applyAlignment="1">
      <alignment horizontal="right"/>
    </xf>
    <xf numFmtId="0" fontId="0" fillId="0" borderId="0" xfId="0" applyFont="1" applyAlignment="1">
      <alignment horizontal="left"/>
    </xf>
    <xf numFmtId="2" fontId="0" fillId="0" borderId="0" xfId="0" applyNumberFormat="1" applyFont="1" applyAlignment="1">
      <alignment/>
    </xf>
    <xf numFmtId="0" fontId="7" fillId="0" borderId="0" xfId="0" applyFont="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0" fillId="0" borderId="0" xfId="0" applyFont="1" applyAlignment="1">
      <alignment horizontal="left" vertical="center" indent="4"/>
    </xf>
    <xf numFmtId="0" fontId="7" fillId="0" borderId="0" xfId="0" applyFont="1" applyAlignment="1">
      <alignment/>
    </xf>
    <xf numFmtId="0" fontId="0" fillId="0" borderId="0" xfId="0" applyNumberFormat="1" applyFont="1" applyAlignment="1">
      <alignment/>
    </xf>
    <xf numFmtId="0" fontId="9" fillId="0" borderId="0" xfId="0" applyFont="1" applyAlignment="1">
      <alignment horizontal="center"/>
    </xf>
    <xf numFmtId="0" fontId="9" fillId="0" borderId="0" xfId="0" applyFont="1" applyAlignment="1">
      <alignment horizontal="center"/>
    </xf>
    <xf numFmtId="2" fontId="9" fillId="0" borderId="0" xfId="0" applyNumberFormat="1" applyFont="1" applyAlignment="1">
      <alignment/>
    </xf>
    <xf numFmtId="0" fontId="5" fillId="0" borderId="0" xfId="0" applyFont="1" applyAlignment="1">
      <alignment horizontal="right"/>
    </xf>
    <xf numFmtId="2" fontId="5" fillId="0" borderId="0" xfId="0" applyNumberFormat="1" applyFont="1" applyAlignment="1">
      <alignment/>
    </xf>
    <xf numFmtId="0" fontId="9" fillId="0" borderId="0" xfId="0" applyFont="1" applyAlignment="1">
      <alignment horizontal="left"/>
    </xf>
    <xf numFmtId="0" fontId="32" fillId="0" borderId="0" xfId="0" applyFont="1" applyAlignment="1">
      <alignment/>
    </xf>
    <xf numFmtId="0" fontId="9" fillId="0" borderId="0" xfId="0" applyFont="1" applyAlignment="1">
      <alignment horizontal="right"/>
    </xf>
    <xf numFmtId="0" fontId="36" fillId="0" borderId="0" xfId="0" applyFont="1" applyAlignment="1">
      <alignment/>
    </xf>
    <xf numFmtId="168" fontId="9" fillId="0" borderId="0" xfId="0" applyNumberFormat="1" applyFont="1" applyAlignment="1">
      <alignment/>
    </xf>
    <xf numFmtId="2" fontId="36" fillId="0" borderId="0" xfId="0" applyNumberFormat="1" applyFont="1" applyAlignment="1">
      <alignment/>
    </xf>
    <xf numFmtId="0" fontId="37" fillId="0" borderId="0" xfId="0" applyFont="1" applyAlignment="1">
      <alignment horizontal="right"/>
    </xf>
    <xf numFmtId="2" fontId="37" fillId="0" borderId="0" xfId="0" applyNumberFormat="1" applyFont="1" applyAlignment="1">
      <alignment/>
    </xf>
    <xf numFmtId="0" fontId="38" fillId="0" borderId="0" xfId="0" applyFont="1" applyAlignment="1">
      <alignment/>
    </xf>
    <xf numFmtId="0" fontId="39" fillId="0" borderId="0" xfId="0" applyFont="1" applyAlignment="1">
      <alignment/>
    </xf>
    <xf numFmtId="0" fontId="9" fillId="0" borderId="0" xfId="0" applyFont="1" applyAlignment="1">
      <alignment horizontal="center"/>
    </xf>
    <xf numFmtId="0" fontId="9" fillId="0" borderId="0" xfId="0" applyFont="1" applyAlignment="1">
      <alignment/>
    </xf>
    <xf numFmtId="0" fontId="5" fillId="0" borderId="0" xfId="0" applyFont="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Board share in cash income c1800</a:t>
            </a:r>
          </a:p>
        </c:rich>
      </c:tx>
      <c:layout>
        <c:manualLayout>
          <c:xMode val="factor"/>
          <c:yMode val="factor"/>
          <c:x val="-0.03375"/>
          <c:y val="-0.00525"/>
        </c:manualLayout>
      </c:layout>
      <c:spPr>
        <a:noFill/>
        <a:ln>
          <a:noFill/>
        </a:ln>
      </c:spPr>
    </c:title>
    <c:plotArea>
      <c:layout>
        <c:manualLayout>
          <c:xMode val="edge"/>
          <c:yMode val="edge"/>
          <c:x val="0.0615"/>
          <c:y val="0.68975"/>
          <c:w val="0.77575"/>
          <c:h val="0.17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'1800 Inkind'!$B$87:$B$97</c:f>
              <c:numCache/>
            </c:numRef>
          </c:xVal>
          <c:yVal>
            <c:numRef>
              <c:f>'1800 Inkind'!$C$87:$C$97</c:f>
              <c:numCache/>
            </c:numRef>
          </c:yVal>
          <c:smooth val="0"/>
        </c:ser>
        <c:axId val="57436701"/>
        <c:axId val="47168262"/>
      </c:scatterChart>
      <c:valAx>
        <c:axId val="57436701"/>
        <c:scaling>
          <c:orientation val="minMax"/>
        </c:scaling>
        <c:axPos val="b"/>
        <c:title>
          <c:tx>
            <c:rich>
              <a:bodyPr vert="horz" rot="0" anchor="ctr"/>
              <a:lstStyle/>
              <a:p>
                <a:pPr algn="ctr">
                  <a:defRPr/>
                </a:pPr>
                <a:r>
                  <a:rPr lang="en-US" cap="none" sz="1000" b="1" i="0" u="none" baseline="0">
                    <a:latin typeface="Arial"/>
                    <a:ea typeface="Arial"/>
                    <a:cs typeface="Arial"/>
                  </a:rPr>
                  <a:t>B+R share</a:t>
                </a:r>
              </a:p>
            </c:rich>
          </c:tx>
          <c:layout>
            <c:manualLayout>
              <c:xMode val="factor"/>
              <c:yMode val="factor"/>
              <c:x val="-0.147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7168262"/>
        <c:crosses val="autoZero"/>
        <c:crossBetween val="midCat"/>
        <c:dispUnits/>
      </c:valAx>
      <c:valAx>
        <c:axId val="47168262"/>
        <c:scaling>
          <c:orientation val="minMax"/>
        </c:scaling>
        <c:axPos val="l"/>
        <c:title>
          <c:tx>
            <c:rich>
              <a:bodyPr vert="horz" rot="-5400000" anchor="ctr"/>
              <a:lstStyle/>
              <a:p>
                <a:pPr algn="ctr">
                  <a:defRPr/>
                </a:pPr>
                <a:r>
                  <a:rPr lang="en-US" cap="none" sz="1000" b="1" i="0" u="none" baseline="0">
                    <a:latin typeface="Arial"/>
                    <a:ea typeface="Arial"/>
                    <a:cs typeface="Arial"/>
                  </a:rPr>
                  <a:t>Cash income</a:t>
                </a:r>
              </a:p>
            </c:rich>
          </c:tx>
          <c:layout>
            <c:manualLayout>
              <c:xMode val="factor"/>
              <c:yMode val="factor"/>
              <c:x val="-0.03175"/>
              <c:y val="-0.01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436701"/>
        <c:crosses val="autoZero"/>
        <c:crossBetween val="midCat"/>
        <c:dispUnits/>
      </c:valAx>
      <c:spPr>
        <a:solidFill>
          <a:srgbClr val="C0C0C0"/>
        </a:solidFill>
        <a:ln w="12700">
          <a:solidFill>
            <a:srgbClr val="808080"/>
          </a:solidFill>
        </a:ln>
      </c:spPr>
    </c:plotArea>
    <c:legend>
      <c:legendPos val="r"/>
      <c:layout>
        <c:manualLayout>
          <c:xMode val="edge"/>
          <c:yMode val="edge"/>
          <c:x val="0.86725"/>
          <c:y val="0.68975"/>
          <c:w val="0.116"/>
          <c:h val="0.08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Board share in cash income c1800</a:t>
            </a:r>
          </a:p>
        </c:rich>
      </c:tx>
      <c:layout>
        <c:manualLayout>
          <c:xMode val="factor"/>
          <c:yMode val="factor"/>
          <c:x val="-0.0295"/>
          <c:y val="-0.00525"/>
        </c:manualLayout>
      </c:layout>
      <c:spPr>
        <a:noFill/>
        <a:ln>
          <a:noFill/>
        </a:ln>
      </c:spPr>
    </c:title>
    <c:plotArea>
      <c:layout>
        <c:manualLayout>
          <c:xMode val="edge"/>
          <c:yMode val="edge"/>
          <c:x val="0.0625"/>
          <c:y val="0.68975"/>
          <c:w val="0.77475"/>
          <c:h val="0.17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'1800 Inkind'!$E$87:$E$110</c:f>
              <c:numCache/>
            </c:numRef>
          </c:xVal>
          <c:yVal>
            <c:numRef>
              <c:f>'1800 Inkind'!$F$87:$F$110</c:f>
              <c:numCache/>
            </c:numRef>
          </c:yVal>
          <c:smooth val="0"/>
        </c:ser>
        <c:axId val="21861175"/>
        <c:axId val="62532848"/>
      </c:scatterChart>
      <c:valAx>
        <c:axId val="21861175"/>
        <c:scaling>
          <c:orientation val="minMax"/>
        </c:scaling>
        <c:axPos val="b"/>
        <c:title>
          <c:tx>
            <c:rich>
              <a:bodyPr vert="horz" rot="0" anchor="ctr"/>
              <a:lstStyle/>
              <a:p>
                <a:pPr algn="ctr">
                  <a:defRPr/>
                </a:pPr>
                <a:r>
                  <a:rPr lang="en-US" cap="none" sz="1000" b="1" i="0" u="none" baseline="0">
                    <a:latin typeface="Arial"/>
                    <a:ea typeface="Arial"/>
                    <a:cs typeface="Arial"/>
                  </a:rPr>
                  <a:t>B share</a:t>
                </a:r>
              </a:p>
            </c:rich>
          </c:tx>
          <c:layout>
            <c:manualLayout>
              <c:xMode val="factor"/>
              <c:yMode val="factor"/>
              <c:x val="-0.14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2532848"/>
        <c:crosses val="autoZero"/>
        <c:crossBetween val="midCat"/>
        <c:dispUnits/>
      </c:valAx>
      <c:valAx>
        <c:axId val="62532848"/>
        <c:scaling>
          <c:orientation val="minMax"/>
        </c:scaling>
        <c:axPos val="l"/>
        <c:title>
          <c:tx>
            <c:rich>
              <a:bodyPr vert="horz" rot="-5400000" anchor="ctr"/>
              <a:lstStyle/>
              <a:p>
                <a:pPr algn="ctr">
                  <a:defRPr/>
                </a:pPr>
                <a:r>
                  <a:rPr lang="en-US" cap="none" sz="1000" b="1" i="0" u="none" baseline="0">
                    <a:latin typeface="Arial"/>
                    <a:ea typeface="Arial"/>
                    <a:cs typeface="Arial"/>
                  </a:rPr>
                  <a:t>Cash income</a:t>
                </a:r>
              </a:p>
            </c:rich>
          </c:tx>
          <c:layout>
            <c:manualLayout>
              <c:xMode val="factor"/>
              <c:yMode val="factor"/>
              <c:x val="-0.03325"/>
              <c:y val="-0.01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861175"/>
        <c:crosses val="autoZero"/>
        <c:crossBetween val="midCat"/>
        <c:dispUnits/>
      </c:valAx>
      <c:spPr>
        <a:solidFill>
          <a:srgbClr val="C0C0C0"/>
        </a:solidFill>
        <a:ln w="12700">
          <a:solidFill>
            <a:srgbClr val="808080"/>
          </a:solidFill>
        </a:ln>
      </c:spPr>
    </c:plotArea>
    <c:legend>
      <c:legendPos val="r"/>
      <c:layout>
        <c:manualLayout>
          <c:xMode val="edge"/>
          <c:yMode val="edge"/>
          <c:x val="0.86725"/>
          <c:y val="0.68975"/>
          <c:w val="0.118"/>
          <c:h val="0.08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97</xdr:row>
      <xdr:rowOff>76200</xdr:rowOff>
    </xdr:from>
    <xdr:to>
      <xdr:col>3</xdr:col>
      <xdr:colOff>990600</xdr:colOff>
      <xdr:row>113</xdr:row>
      <xdr:rowOff>104775</xdr:rowOff>
    </xdr:to>
    <xdr:graphicFrame>
      <xdr:nvGraphicFramePr>
        <xdr:cNvPr id="1" name="Chart 2"/>
        <xdr:cNvGraphicFramePr/>
      </xdr:nvGraphicFramePr>
      <xdr:xfrm>
        <a:off x="0" y="15478125"/>
        <a:ext cx="4676775" cy="2476500"/>
      </xdr:xfrm>
      <a:graphic>
        <a:graphicData uri="http://schemas.openxmlformats.org/drawingml/2006/chart">
          <c:chart xmlns:c="http://schemas.openxmlformats.org/drawingml/2006/chart" r:id="rId1"/>
        </a:graphicData>
      </a:graphic>
    </xdr:graphicFrame>
    <xdr:clientData/>
  </xdr:twoCellAnchor>
  <xdr:twoCellAnchor>
    <xdr:from>
      <xdr:col>4</xdr:col>
      <xdr:colOff>600075</xdr:colOff>
      <xdr:row>111</xdr:row>
      <xdr:rowOff>142875</xdr:rowOff>
    </xdr:from>
    <xdr:to>
      <xdr:col>10</xdr:col>
      <xdr:colOff>171450</xdr:colOff>
      <xdr:row>128</xdr:row>
      <xdr:rowOff>9525</xdr:rowOff>
    </xdr:to>
    <xdr:graphicFrame>
      <xdr:nvGraphicFramePr>
        <xdr:cNvPr id="2" name="Chart 3"/>
        <xdr:cNvGraphicFramePr/>
      </xdr:nvGraphicFramePr>
      <xdr:xfrm>
        <a:off x="5305425" y="17678400"/>
        <a:ext cx="4600575" cy="2524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7"/>
  <sheetViews>
    <sheetView zoomScalePageLayoutView="0" workbookViewId="0" topLeftCell="A1">
      <selection activeCell="D24" sqref="D24"/>
    </sheetView>
  </sheetViews>
  <sheetFormatPr defaultColWidth="8.8515625" defaultRowHeight="12.75"/>
  <sheetData>
    <row r="1" ht="16.5">
      <c r="A1" s="3" t="s">
        <v>63</v>
      </c>
    </row>
    <row r="3" ht="15">
      <c r="A3" s="22" t="s">
        <v>144</v>
      </c>
    </row>
    <row r="4" ht="15">
      <c r="A4" s="22" t="s">
        <v>147</v>
      </c>
    </row>
    <row r="5" ht="15">
      <c r="A5" s="22" t="s">
        <v>148</v>
      </c>
    </row>
    <row r="6" ht="15">
      <c r="A6" s="22" t="s">
        <v>149</v>
      </c>
    </row>
    <row r="7" ht="15">
      <c r="A7" s="22" t="s">
        <v>116</v>
      </c>
    </row>
    <row r="8" ht="15">
      <c r="A8" s="23" t="s">
        <v>117</v>
      </c>
    </row>
    <row r="9" ht="15">
      <c r="A9" s="22" t="s">
        <v>163</v>
      </c>
    </row>
    <row r="10" s="22" customFormat="1" ht="15">
      <c r="A10" s="22" t="s">
        <v>119</v>
      </c>
    </row>
    <row r="11" ht="15">
      <c r="A11" s="22" t="s">
        <v>120</v>
      </c>
    </row>
    <row r="12" ht="15">
      <c r="A12" s="22" t="s">
        <v>121</v>
      </c>
    </row>
    <row r="13" ht="15">
      <c r="A13" s="22" t="s">
        <v>54</v>
      </c>
    </row>
    <row r="14" ht="15">
      <c r="A14" s="22" t="s">
        <v>77</v>
      </c>
    </row>
    <row r="15" ht="15">
      <c r="A15" s="22" t="s">
        <v>115</v>
      </c>
    </row>
    <row r="16" ht="15">
      <c r="A16" s="22" t="s">
        <v>64</v>
      </c>
    </row>
    <row r="17" ht="15">
      <c r="A17" s="24"/>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X127"/>
  <sheetViews>
    <sheetView zoomScalePageLayoutView="0" workbookViewId="0" topLeftCell="S7">
      <selection activeCell="A33" sqref="A33:IV35"/>
    </sheetView>
  </sheetViews>
  <sheetFormatPr defaultColWidth="8.8515625" defaultRowHeight="12.75"/>
  <cols>
    <col min="1" max="2" width="7.28125" style="21" customWidth="1"/>
    <col min="3" max="3" width="45.00390625" style="21" customWidth="1"/>
    <col min="4" max="4" width="11.8515625" style="21" customWidth="1"/>
    <col min="5" max="5" width="9.8515625" style="21" customWidth="1"/>
    <col min="6" max="6" width="11.00390625" style="21" customWidth="1"/>
    <col min="7" max="9" width="16.00390625" style="21" customWidth="1"/>
    <col min="10" max="13" width="11.00390625" style="21" customWidth="1"/>
    <col min="14" max="14" width="14.00390625" style="21" customWidth="1"/>
    <col min="15" max="16" width="10.8515625" style="21" customWidth="1"/>
    <col min="17" max="19" width="11.00390625" style="21" customWidth="1"/>
    <col min="20" max="20" width="14.00390625" style="21" customWidth="1"/>
    <col min="21" max="21" width="8.8515625" style="21" customWidth="1"/>
    <col min="22" max="22" width="15.421875" style="21" customWidth="1"/>
    <col min="23" max="23" width="13.7109375" style="21" customWidth="1"/>
    <col min="24" max="24" width="11.140625" style="21" customWidth="1"/>
    <col min="25" max="16384" width="8.8515625" style="21" customWidth="1"/>
  </cols>
  <sheetData>
    <row r="1" spans="3:7" ht="15">
      <c r="C1" s="33" t="s">
        <v>164</v>
      </c>
      <c r="D1" s="33"/>
      <c r="E1" s="20"/>
      <c r="F1" s="20"/>
      <c r="G1" s="20"/>
    </row>
    <row r="2" spans="3:7" ht="15">
      <c r="C2" s="25" t="s">
        <v>247</v>
      </c>
      <c r="D2" s="25"/>
      <c r="E2" s="25"/>
      <c r="F2" s="25"/>
      <c r="G2" s="25"/>
    </row>
    <row r="3" spans="3:7" ht="15">
      <c r="C3" s="25" t="s">
        <v>249</v>
      </c>
      <c r="D3" s="25"/>
      <c r="E3" s="25"/>
      <c r="F3" s="25"/>
      <c r="G3" s="25"/>
    </row>
    <row r="4" spans="3:7" ht="15">
      <c r="C4" s="25" t="s">
        <v>248</v>
      </c>
      <c r="D4" s="25"/>
      <c r="E4" s="25"/>
      <c r="F4" s="25"/>
      <c r="G4" s="25"/>
    </row>
    <row r="5" spans="3:7" ht="15">
      <c r="C5" s="25" t="s">
        <v>131</v>
      </c>
      <c r="D5" s="25"/>
      <c r="E5" s="25"/>
      <c r="F5" s="25"/>
      <c r="G5" s="25"/>
    </row>
    <row r="7" spans="3:20" ht="15">
      <c r="C7" s="15">
        <v>1774</v>
      </c>
      <c r="D7" s="15"/>
      <c r="G7" s="44" t="s">
        <v>433</v>
      </c>
      <c r="H7" s="44"/>
      <c r="I7" s="44"/>
      <c r="J7" s="44"/>
      <c r="K7" s="44"/>
      <c r="L7" s="44"/>
      <c r="M7" s="44"/>
      <c r="N7" s="44"/>
      <c r="O7" s="44"/>
      <c r="P7" s="44"/>
      <c r="Q7" s="44"/>
      <c r="R7" s="44"/>
      <c r="S7" s="44"/>
      <c r="T7" s="44"/>
    </row>
    <row r="8" spans="7:23" ht="15">
      <c r="G8" s="42" t="s">
        <v>430</v>
      </c>
      <c r="H8" s="42"/>
      <c r="I8" s="42"/>
      <c r="J8" s="42"/>
      <c r="K8" s="42"/>
      <c r="L8" s="42"/>
      <c r="M8" s="28"/>
      <c r="N8" s="42" t="s">
        <v>431</v>
      </c>
      <c r="O8" s="42"/>
      <c r="P8" s="42"/>
      <c r="Q8" s="42"/>
      <c r="R8" s="42"/>
      <c r="S8" s="42"/>
      <c r="T8" s="42" t="s">
        <v>432</v>
      </c>
      <c r="U8" s="42"/>
      <c r="V8" s="42"/>
      <c r="W8" s="43"/>
    </row>
    <row r="9" spans="1:23" ht="15">
      <c r="A9" s="34" t="s">
        <v>25</v>
      </c>
      <c r="B9" s="34" t="s">
        <v>26</v>
      </c>
      <c r="F9" s="28" t="s">
        <v>498</v>
      </c>
      <c r="G9" s="42" t="s">
        <v>325</v>
      </c>
      <c r="H9" s="42"/>
      <c r="I9" s="28" t="s">
        <v>352</v>
      </c>
      <c r="J9" s="21" t="s">
        <v>429</v>
      </c>
      <c r="K9" s="42" t="s">
        <v>479</v>
      </c>
      <c r="L9" s="42"/>
      <c r="M9" s="42" t="s">
        <v>444</v>
      </c>
      <c r="N9" s="43"/>
      <c r="O9" s="42" t="s">
        <v>428</v>
      </c>
      <c r="P9" s="43"/>
      <c r="Q9" s="42" t="s">
        <v>427</v>
      </c>
      <c r="R9" s="42"/>
      <c r="S9" s="28" t="s">
        <v>359</v>
      </c>
      <c r="T9" s="21" t="s">
        <v>486</v>
      </c>
      <c r="U9" s="21" t="s">
        <v>259</v>
      </c>
      <c r="V9" s="21" t="s">
        <v>445</v>
      </c>
      <c r="W9" s="21" t="s">
        <v>363</v>
      </c>
    </row>
    <row r="10" spans="1:18" ht="15">
      <c r="A10" s="34" t="s">
        <v>27</v>
      </c>
      <c r="B10" s="34" t="s">
        <v>28</v>
      </c>
      <c r="H10" s="28" t="s">
        <v>484</v>
      </c>
      <c r="I10" s="28"/>
      <c r="L10" s="28" t="s">
        <v>480</v>
      </c>
      <c r="M10" s="28"/>
      <c r="N10" s="21" t="s">
        <v>323</v>
      </c>
      <c r="O10" s="28"/>
      <c r="P10" s="21" t="s">
        <v>324</v>
      </c>
      <c r="Q10" s="28"/>
      <c r="R10" s="28" t="s">
        <v>362</v>
      </c>
    </row>
    <row r="11" spans="1:7" ht="15">
      <c r="A11" s="21">
        <v>1</v>
      </c>
      <c r="B11" s="21">
        <v>1774</v>
      </c>
      <c r="C11" s="21" t="s">
        <v>321</v>
      </c>
      <c r="D11" s="21" t="s">
        <v>29</v>
      </c>
      <c r="G11" s="21" t="s">
        <v>426</v>
      </c>
    </row>
    <row r="12" spans="1:14" ht="15">
      <c r="A12" s="21">
        <v>2</v>
      </c>
      <c r="B12" s="21">
        <v>1774</v>
      </c>
      <c r="C12" s="21" t="s">
        <v>322</v>
      </c>
      <c r="D12" s="21" t="s">
        <v>30</v>
      </c>
      <c r="G12" s="21" t="s">
        <v>320</v>
      </c>
      <c r="N12" s="21" t="s">
        <v>326</v>
      </c>
    </row>
    <row r="13" spans="1:17" ht="15">
      <c r="A13" s="21">
        <v>3</v>
      </c>
      <c r="B13" s="21">
        <v>1774</v>
      </c>
      <c r="C13" s="21" t="s">
        <v>165</v>
      </c>
      <c r="D13" s="21" t="s">
        <v>31</v>
      </c>
      <c r="Q13" s="21" t="s">
        <v>439</v>
      </c>
    </row>
    <row r="14" spans="1:17" ht="15">
      <c r="A14" s="21">
        <v>4</v>
      </c>
      <c r="B14" s="21">
        <v>1774</v>
      </c>
      <c r="C14" s="21" t="s">
        <v>166</v>
      </c>
      <c r="D14" s="21" t="s">
        <v>32</v>
      </c>
      <c r="G14" s="21" t="s">
        <v>439</v>
      </c>
      <c r="Q14" s="21" t="s">
        <v>439</v>
      </c>
    </row>
    <row r="15" spans="1:7" ht="15">
      <c r="A15" s="21">
        <v>5</v>
      </c>
      <c r="B15" s="21">
        <v>1774</v>
      </c>
      <c r="C15" s="21" t="s">
        <v>462</v>
      </c>
      <c r="D15" s="21" t="s">
        <v>32</v>
      </c>
      <c r="G15" s="21" t="s">
        <v>460</v>
      </c>
    </row>
    <row r="16" spans="1:9" ht="15">
      <c r="A16" s="21">
        <v>6</v>
      </c>
      <c r="B16" s="21">
        <v>1774</v>
      </c>
      <c r="C16" s="21" t="s">
        <v>463</v>
      </c>
      <c r="D16" s="21" t="s">
        <v>33</v>
      </c>
      <c r="G16" s="32">
        <v>1774</v>
      </c>
      <c r="H16" s="32"/>
      <c r="I16" s="32"/>
    </row>
    <row r="17" spans="1:9" ht="15">
      <c r="A17" s="21">
        <v>7</v>
      </c>
      <c r="B17" s="21">
        <v>1774</v>
      </c>
      <c r="C17" s="21" t="s">
        <v>464</v>
      </c>
      <c r="D17" s="21" t="s">
        <v>33</v>
      </c>
      <c r="G17" s="32">
        <v>1774</v>
      </c>
      <c r="H17" s="32"/>
      <c r="I17" s="32"/>
    </row>
    <row r="18" spans="1:20" ht="15">
      <c r="A18" s="21">
        <v>8</v>
      </c>
      <c r="B18" s="21">
        <v>1774</v>
      </c>
      <c r="C18" s="21" t="s">
        <v>487</v>
      </c>
      <c r="D18" s="21" t="s">
        <v>33</v>
      </c>
      <c r="G18" s="32"/>
      <c r="H18" s="32">
        <v>1776</v>
      </c>
      <c r="I18" s="32"/>
      <c r="M18" s="21" t="s">
        <v>485</v>
      </c>
      <c r="T18" s="21" t="s">
        <v>485</v>
      </c>
    </row>
    <row r="19" spans="1:20" ht="15">
      <c r="A19" s="21">
        <v>9</v>
      </c>
      <c r="B19" s="21">
        <v>1774</v>
      </c>
      <c r="C19" s="21" t="s">
        <v>488</v>
      </c>
      <c r="D19" s="21" t="s">
        <v>34</v>
      </c>
      <c r="G19" s="32">
        <v>1776</v>
      </c>
      <c r="H19" s="32">
        <v>1776</v>
      </c>
      <c r="I19" s="32"/>
      <c r="M19" s="21" t="s">
        <v>485</v>
      </c>
      <c r="T19" s="21" t="s">
        <v>485</v>
      </c>
    </row>
    <row r="20" spans="1:17" ht="15">
      <c r="A20" s="21">
        <v>10</v>
      </c>
      <c r="B20" s="21">
        <v>1774</v>
      </c>
      <c r="C20" s="21" t="s">
        <v>167</v>
      </c>
      <c r="D20" s="21" t="s">
        <v>35</v>
      </c>
      <c r="G20" s="21" t="s">
        <v>460</v>
      </c>
      <c r="Q20" s="21" t="s">
        <v>439</v>
      </c>
    </row>
    <row r="21" spans="1:17" ht="15">
      <c r="A21" s="21">
        <v>11</v>
      </c>
      <c r="B21" s="21">
        <v>1774</v>
      </c>
      <c r="C21" s="21" t="s">
        <v>168</v>
      </c>
      <c r="D21" s="21" t="s">
        <v>36</v>
      </c>
      <c r="Q21" s="21" t="s">
        <v>439</v>
      </c>
    </row>
    <row r="22" spans="1:10" ht="15">
      <c r="A22" s="21">
        <v>12</v>
      </c>
      <c r="B22" s="21">
        <v>1774</v>
      </c>
      <c r="C22" s="21" t="s">
        <v>492</v>
      </c>
      <c r="D22" s="21" t="s">
        <v>36</v>
      </c>
      <c r="J22" s="32">
        <v>1780</v>
      </c>
    </row>
    <row r="23" spans="1:10" ht="15">
      <c r="A23" s="21">
        <v>13</v>
      </c>
      <c r="B23" s="21">
        <v>1774</v>
      </c>
      <c r="C23" s="21" t="s">
        <v>493</v>
      </c>
      <c r="D23" s="21" t="s">
        <v>36</v>
      </c>
      <c r="J23" s="32">
        <v>1780</v>
      </c>
    </row>
    <row r="24" spans="1:9" ht="15">
      <c r="A24" s="21">
        <v>14</v>
      </c>
      <c r="B24" s="21">
        <v>1774</v>
      </c>
      <c r="C24" s="21" t="s">
        <v>351</v>
      </c>
      <c r="D24" s="21" t="s">
        <v>37</v>
      </c>
      <c r="I24" s="32">
        <v>1776</v>
      </c>
    </row>
    <row r="25" spans="1:2" ht="15">
      <c r="A25" s="21">
        <v>15</v>
      </c>
      <c r="B25" s="21">
        <v>1774</v>
      </c>
    </row>
    <row r="26" spans="1:20" ht="15">
      <c r="A26" s="21">
        <v>16</v>
      </c>
      <c r="B26" s="21">
        <v>1800</v>
      </c>
      <c r="C26" s="15">
        <v>1800</v>
      </c>
      <c r="D26" s="15"/>
      <c r="G26" s="44" t="s">
        <v>436</v>
      </c>
      <c r="H26" s="44"/>
      <c r="I26" s="44"/>
      <c r="J26" s="44"/>
      <c r="K26" s="44"/>
      <c r="L26" s="44"/>
      <c r="M26" s="44"/>
      <c r="N26" s="44"/>
      <c r="O26" s="44"/>
      <c r="P26" s="44"/>
      <c r="Q26" s="44"/>
      <c r="R26" s="44"/>
      <c r="S26" s="44"/>
      <c r="T26" s="44"/>
    </row>
    <row r="27" spans="1:23" ht="15">
      <c r="A27" s="21">
        <v>17</v>
      </c>
      <c r="B27" s="21">
        <v>1800</v>
      </c>
      <c r="D27" s="21" t="s">
        <v>9</v>
      </c>
      <c r="G27" s="42" t="s">
        <v>430</v>
      </c>
      <c r="H27" s="42"/>
      <c r="I27" s="42"/>
      <c r="J27" s="42"/>
      <c r="K27" s="28"/>
      <c r="L27" s="42" t="s">
        <v>431</v>
      </c>
      <c r="M27" s="42"/>
      <c r="N27" s="42"/>
      <c r="O27" s="42"/>
      <c r="P27" s="42"/>
      <c r="Q27" s="42"/>
      <c r="R27" s="42"/>
      <c r="S27" s="42"/>
      <c r="T27" s="42" t="s">
        <v>432</v>
      </c>
      <c r="U27" s="42"/>
      <c r="V27" s="42"/>
      <c r="W27" s="43"/>
    </row>
    <row r="28" spans="1:24" ht="15">
      <c r="A28" s="21">
        <v>18</v>
      </c>
      <c r="B28" s="21">
        <v>1800</v>
      </c>
      <c r="D28" s="21" t="s">
        <v>38</v>
      </c>
      <c r="G28" s="42" t="s">
        <v>325</v>
      </c>
      <c r="H28" s="42"/>
      <c r="I28" s="21" t="s">
        <v>352</v>
      </c>
      <c r="J28" s="21" t="s">
        <v>429</v>
      </c>
      <c r="K28" s="42" t="s">
        <v>479</v>
      </c>
      <c r="L28" s="42"/>
      <c r="M28" s="42" t="s">
        <v>444</v>
      </c>
      <c r="N28" s="43"/>
      <c r="O28" s="42" t="s">
        <v>428</v>
      </c>
      <c r="P28" s="43"/>
      <c r="Q28" s="42" t="s">
        <v>427</v>
      </c>
      <c r="R28" s="42"/>
      <c r="S28" s="28" t="s">
        <v>359</v>
      </c>
      <c r="T28" s="21" t="s">
        <v>486</v>
      </c>
      <c r="U28" s="21" t="s">
        <v>259</v>
      </c>
      <c r="V28" s="21" t="s">
        <v>445</v>
      </c>
      <c r="W28" s="42" t="s">
        <v>363</v>
      </c>
      <c r="X28" s="42"/>
    </row>
    <row r="29" spans="1:24" ht="15">
      <c r="A29" s="21">
        <v>19</v>
      </c>
      <c r="B29" s="21">
        <v>1800</v>
      </c>
      <c r="D29" s="21" t="s">
        <v>39</v>
      </c>
      <c r="H29" s="28" t="s">
        <v>484</v>
      </c>
      <c r="I29" s="28"/>
      <c r="L29" s="21" t="s">
        <v>480</v>
      </c>
      <c r="M29" s="28"/>
      <c r="N29" s="21" t="s">
        <v>323</v>
      </c>
      <c r="O29" s="28"/>
      <c r="P29" s="21" t="s">
        <v>324</v>
      </c>
      <c r="Q29" s="28"/>
      <c r="R29" s="28" t="s">
        <v>362</v>
      </c>
      <c r="X29" s="21" t="s">
        <v>489</v>
      </c>
    </row>
    <row r="30" spans="1:18" ht="15">
      <c r="A30" s="21">
        <v>20</v>
      </c>
      <c r="B30" s="21">
        <v>1800</v>
      </c>
      <c r="C30" s="21" t="s">
        <v>165</v>
      </c>
      <c r="D30" s="21" t="s">
        <v>3</v>
      </c>
      <c r="H30" s="28"/>
      <c r="I30" s="28"/>
      <c r="M30" s="28"/>
      <c r="N30" s="21" t="s">
        <v>443</v>
      </c>
      <c r="O30" s="28"/>
      <c r="P30" s="21" t="s">
        <v>440</v>
      </c>
      <c r="Q30" s="28" t="s">
        <v>440</v>
      </c>
      <c r="R30" s="28"/>
    </row>
    <row r="31" spans="1:22" ht="15">
      <c r="A31" s="21">
        <v>21</v>
      </c>
      <c r="B31" s="21">
        <v>1800</v>
      </c>
      <c r="C31" s="21" t="s">
        <v>455</v>
      </c>
      <c r="D31" s="21" t="s">
        <v>40</v>
      </c>
      <c r="N31" s="32">
        <v>1800</v>
      </c>
      <c r="V31" s="21" t="s">
        <v>446</v>
      </c>
    </row>
    <row r="32" spans="1:14" ht="15">
      <c r="A32" s="21">
        <v>22</v>
      </c>
      <c r="B32" s="21">
        <v>1800</v>
      </c>
      <c r="C32" s="21" t="s">
        <v>499</v>
      </c>
      <c r="D32" s="21" t="s">
        <v>40</v>
      </c>
      <c r="G32" s="21" t="s">
        <v>440</v>
      </c>
      <c r="N32" s="32">
        <v>1821</v>
      </c>
    </row>
    <row r="33" spans="1:14" ht="15">
      <c r="A33" s="21">
        <v>23</v>
      </c>
      <c r="B33" s="21">
        <v>1800</v>
      </c>
      <c r="C33" s="21" t="s">
        <v>457</v>
      </c>
      <c r="D33" s="21" t="s">
        <v>41</v>
      </c>
      <c r="N33" s="32" t="s">
        <v>456</v>
      </c>
    </row>
    <row r="34" spans="1:14" ht="15">
      <c r="A34" s="21">
        <v>24</v>
      </c>
      <c r="B34" s="21">
        <v>1800</v>
      </c>
      <c r="C34" s="21" t="s">
        <v>458</v>
      </c>
      <c r="D34" s="21" t="s">
        <v>42</v>
      </c>
      <c r="N34" s="32" t="s">
        <v>456</v>
      </c>
    </row>
    <row r="35" spans="1:14" ht="15">
      <c r="A35" s="21">
        <v>25</v>
      </c>
      <c r="B35" s="21">
        <v>1800</v>
      </c>
      <c r="C35" s="21" t="s">
        <v>459</v>
      </c>
      <c r="D35" s="21" t="s">
        <v>42</v>
      </c>
      <c r="N35" s="32" t="s">
        <v>456</v>
      </c>
    </row>
    <row r="36" spans="1:18" ht="15">
      <c r="A36" s="21">
        <v>26</v>
      </c>
      <c r="B36" s="21">
        <v>1800</v>
      </c>
      <c r="C36" s="21" t="s">
        <v>122</v>
      </c>
      <c r="D36" s="21" t="s">
        <v>42</v>
      </c>
      <c r="G36" s="32">
        <v>1800</v>
      </c>
      <c r="H36" s="32"/>
      <c r="I36" s="32"/>
      <c r="L36" s="32">
        <v>1800</v>
      </c>
      <c r="M36" s="32">
        <v>1800</v>
      </c>
      <c r="N36" s="32">
        <v>1800</v>
      </c>
      <c r="Q36" s="32">
        <v>1800</v>
      </c>
      <c r="R36" s="32"/>
    </row>
    <row r="37" spans="1:14" ht="15">
      <c r="A37" s="21">
        <v>27</v>
      </c>
      <c r="B37" s="21">
        <v>1800</v>
      </c>
      <c r="C37" s="21" t="s">
        <v>472</v>
      </c>
      <c r="D37" s="21" t="s">
        <v>42</v>
      </c>
      <c r="G37" s="21" t="s">
        <v>452</v>
      </c>
      <c r="J37" s="21" t="s">
        <v>452</v>
      </c>
      <c r="N37" s="32"/>
    </row>
    <row r="38" spans="1:14" ht="15">
      <c r="A38" s="21">
        <v>28</v>
      </c>
      <c r="B38" s="21">
        <v>1800</v>
      </c>
      <c r="C38" s="21" t="s">
        <v>474</v>
      </c>
      <c r="D38" s="21" t="s">
        <v>42</v>
      </c>
      <c r="J38" s="32">
        <v>1805</v>
      </c>
      <c r="K38" s="32"/>
      <c r="L38" s="32"/>
      <c r="N38" s="32"/>
    </row>
    <row r="39" spans="1:14" ht="15">
      <c r="A39" s="21">
        <v>29</v>
      </c>
      <c r="B39" s="21">
        <v>1800</v>
      </c>
      <c r="C39" s="21" t="s">
        <v>463</v>
      </c>
      <c r="D39" s="21" t="s">
        <v>40</v>
      </c>
      <c r="G39" s="21" t="s">
        <v>452</v>
      </c>
      <c r="N39" s="32"/>
    </row>
    <row r="40" spans="1:14" ht="15">
      <c r="A40" s="21">
        <v>30</v>
      </c>
      <c r="B40" s="21">
        <v>1800</v>
      </c>
      <c r="C40" s="21" t="s">
        <v>464</v>
      </c>
      <c r="D40" s="21" t="s">
        <v>40</v>
      </c>
      <c r="G40" s="32">
        <v>1803</v>
      </c>
      <c r="H40" s="32"/>
      <c r="I40" s="32"/>
      <c r="N40" s="32"/>
    </row>
    <row r="41" spans="1:14" ht="15">
      <c r="A41" s="21">
        <v>31</v>
      </c>
      <c r="B41" s="21">
        <v>1800</v>
      </c>
      <c r="C41" s="21" t="s">
        <v>465</v>
      </c>
      <c r="D41" s="21" t="s">
        <v>40</v>
      </c>
      <c r="G41" s="32">
        <v>1799</v>
      </c>
      <c r="H41" s="32"/>
      <c r="I41" s="32"/>
      <c r="N41" s="32"/>
    </row>
    <row r="42" spans="1:21" ht="15">
      <c r="A42" s="21">
        <v>32</v>
      </c>
      <c r="B42" s="21">
        <v>1800</v>
      </c>
      <c r="C42" s="21" t="s">
        <v>487</v>
      </c>
      <c r="D42" s="21" t="s">
        <v>40</v>
      </c>
      <c r="G42" s="32"/>
      <c r="H42" s="32"/>
      <c r="I42" s="32"/>
      <c r="N42" s="32" t="s">
        <v>258</v>
      </c>
      <c r="U42" s="21" t="s">
        <v>490</v>
      </c>
    </row>
    <row r="43" spans="1:21" ht="15">
      <c r="A43" s="21">
        <v>33</v>
      </c>
      <c r="B43" s="21">
        <v>1800</v>
      </c>
      <c r="C43" s="21" t="s">
        <v>488</v>
      </c>
      <c r="D43" s="21" t="s">
        <v>42</v>
      </c>
      <c r="G43" s="32"/>
      <c r="H43" s="32"/>
      <c r="I43" s="32"/>
      <c r="N43" s="32">
        <v>1800</v>
      </c>
      <c r="U43" s="21" t="s">
        <v>490</v>
      </c>
    </row>
    <row r="44" spans="1:22" ht="15">
      <c r="A44" s="21">
        <v>34</v>
      </c>
      <c r="B44" s="21">
        <v>1800</v>
      </c>
      <c r="C44" s="21" t="s">
        <v>321</v>
      </c>
      <c r="D44" s="21" t="s">
        <v>29</v>
      </c>
      <c r="G44" s="21" t="s">
        <v>426</v>
      </c>
      <c r="V44" s="32">
        <v>1860</v>
      </c>
    </row>
    <row r="45" spans="1:14" ht="15">
      <c r="A45" s="21">
        <v>35</v>
      </c>
      <c r="B45" s="21">
        <v>1800</v>
      </c>
      <c r="C45" s="21" t="s">
        <v>322</v>
      </c>
      <c r="D45" s="21" t="s">
        <v>30</v>
      </c>
      <c r="G45" s="21" t="s">
        <v>320</v>
      </c>
      <c r="N45" s="21" t="s">
        <v>452</v>
      </c>
    </row>
    <row r="46" spans="1:14" ht="15">
      <c r="A46" s="21">
        <v>36</v>
      </c>
      <c r="B46" s="21">
        <v>1800</v>
      </c>
      <c r="C46" s="21" t="s">
        <v>496</v>
      </c>
      <c r="D46" s="21" t="s">
        <v>44</v>
      </c>
      <c r="N46" s="21" t="s">
        <v>483</v>
      </c>
    </row>
    <row r="47" spans="1:14" ht="15">
      <c r="A47" s="21">
        <v>37</v>
      </c>
      <c r="B47" s="21">
        <v>1800</v>
      </c>
      <c r="C47" s="21" t="s">
        <v>482</v>
      </c>
      <c r="D47" s="21" t="s">
        <v>42</v>
      </c>
      <c r="N47" s="21" t="s">
        <v>483</v>
      </c>
    </row>
    <row r="48" spans="1:24" ht="15">
      <c r="A48" s="21">
        <v>38</v>
      </c>
      <c r="B48" s="21">
        <v>1800</v>
      </c>
      <c r="C48" s="21" t="s">
        <v>360</v>
      </c>
      <c r="D48" s="21" t="s">
        <v>42</v>
      </c>
      <c r="H48" s="21">
        <v>1800</v>
      </c>
      <c r="L48" s="21">
        <v>1800</v>
      </c>
      <c r="N48" s="21" t="s">
        <v>452</v>
      </c>
      <c r="R48" s="21">
        <v>1800</v>
      </c>
      <c r="S48" s="21" t="s">
        <v>361</v>
      </c>
      <c r="X48" s="32">
        <v>1800</v>
      </c>
    </row>
    <row r="49" spans="1:17" ht="15">
      <c r="A49" s="21">
        <v>39</v>
      </c>
      <c r="B49" s="21">
        <v>1800</v>
      </c>
      <c r="C49" s="21" t="s">
        <v>169</v>
      </c>
      <c r="D49" s="21" t="s">
        <v>43</v>
      </c>
      <c r="G49" s="21" t="s">
        <v>452</v>
      </c>
      <c r="N49" s="32">
        <v>1801</v>
      </c>
      <c r="Q49" s="21" t="s">
        <v>440</v>
      </c>
    </row>
    <row r="50" spans="1:17" ht="15">
      <c r="A50" s="21">
        <v>40</v>
      </c>
      <c r="B50" s="21">
        <v>1800</v>
      </c>
      <c r="C50" s="21" t="s">
        <v>170</v>
      </c>
      <c r="D50" s="21" t="s">
        <v>43</v>
      </c>
      <c r="N50" s="21" t="s">
        <v>443</v>
      </c>
      <c r="P50" s="32">
        <v>1800</v>
      </c>
      <c r="Q50" s="21" t="s">
        <v>440</v>
      </c>
    </row>
    <row r="51" spans="1:22" ht="15">
      <c r="A51" s="21">
        <v>41</v>
      </c>
      <c r="B51" s="21">
        <v>1800</v>
      </c>
      <c r="C51" s="21" t="s">
        <v>171</v>
      </c>
      <c r="D51" s="21" t="s">
        <v>43</v>
      </c>
      <c r="V51" s="21" t="s">
        <v>446</v>
      </c>
    </row>
    <row r="52" spans="1:10" ht="15">
      <c r="A52" s="21">
        <v>42</v>
      </c>
      <c r="B52" s="21">
        <v>1800</v>
      </c>
      <c r="C52" s="21" t="s">
        <v>492</v>
      </c>
      <c r="D52" s="21" t="s">
        <v>43</v>
      </c>
      <c r="J52" s="21" t="s">
        <v>456</v>
      </c>
    </row>
    <row r="53" spans="1:10" ht="15">
      <c r="A53" s="21">
        <v>43</v>
      </c>
      <c r="B53" s="21">
        <v>1800</v>
      </c>
      <c r="C53" s="21" t="s">
        <v>493</v>
      </c>
      <c r="D53" s="21" t="s">
        <v>43</v>
      </c>
      <c r="J53" s="21" t="s">
        <v>456</v>
      </c>
    </row>
    <row r="54" spans="1:16" ht="15">
      <c r="A54" s="21">
        <v>44</v>
      </c>
      <c r="B54" s="21">
        <v>1800</v>
      </c>
      <c r="C54" s="21" t="s">
        <v>468</v>
      </c>
      <c r="D54" s="21" t="s">
        <v>44</v>
      </c>
      <c r="P54" s="32">
        <v>1802</v>
      </c>
    </row>
    <row r="55" spans="1:10" ht="15">
      <c r="A55" s="21">
        <v>45</v>
      </c>
      <c r="B55" s="21">
        <v>1800</v>
      </c>
      <c r="C55" s="21" t="s">
        <v>491</v>
      </c>
      <c r="D55" s="21" t="s">
        <v>47</v>
      </c>
      <c r="J55" s="32">
        <v>1803</v>
      </c>
    </row>
    <row r="56" spans="1:16" ht="15">
      <c r="A56" s="21">
        <v>46</v>
      </c>
      <c r="B56" s="21">
        <v>1800</v>
      </c>
      <c r="C56" s="21" t="s">
        <v>471</v>
      </c>
      <c r="D56" s="21" t="s">
        <v>45</v>
      </c>
      <c r="P56" s="32">
        <v>1801</v>
      </c>
    </row>
    <row r="57" spans="1:16" ht="15">
      <c r="A57" s="21">
        <v>47</v>
      </c>
      <c r="B57" s="21">
        <v>1800</v>
      </c>
      <c r="C57" s="21" t="s">
        <v>355</v>
      </c>
      <c r="D57" s="21" t="s">
        <v>45</v>
      </c>
      <c r="N57" s="32">
        <v>1803</v>
      </c>
      <c r="P57" s="32"/>
    </row>
    <row r="58" spans="1:21" ht="15">
      <c r="A58" s="21">
        <v>48</v>
      </c>
      <c r="B58" s="21">
        <v>1800</v>
      </c>
      <c r="C58" s="21" t="s">
        <v>356</v>
      </c>
      <c r="D58" s="21" t="s">
        <v>45</v>
      </c>
      <c r="K58" s="32">
        <v>1799</v>
      </c>
      <c r="M58" s="21" t="s">
        <v>258</v>
      </c>
      <c r="N58" s="32"/>
      <c r="P58" s="32"/>
      <c r="U58" s="21">
        <v>1799</v>
      </c>
    </row>
    <row r="59" spans="1:16" ht="15">
      <c r="A59" s="21">
        <v>49</v>
      </c>
      <c r="B59" s="21">
        <v>1800</v>
      </c>
      <c r="C59" s="21" t="s">
        <v>260</v>
      </c>
      <c r="D59" s="21" t="s">
        <v>24</v>
      </c>
      <c r="K59" s="32"/>
      <c r="M59" s="21" t="s">
        <v>358</v>
      </c>
      <c r="N59" s="32"/>
      <c r="P59" s="32"/>
    </row>
    <row r="60" spans="1:16" ht="15">
      <c r="A60" s="21">
        <v>50</v>
      </c>
      <c r="B60" s="21">
        <v>1800</v>
      </c>
      <c r="C60" s="21" t="s">
        <v>357</v>
      </c>
      <c r="D60" s="21" t="s">
        <v>8</v>
      </c>
      <c r="K60" s="32"/>
      <c r="M60" s="21" t="s">
        <v>443</v>
      </c>
      <c r="N60" s="32"/>
      <c r="P60" s="32"/>
    </row>
    <row r="61" spans="1:7" ht="15">
      <c r="A61" s="21">
        <v>51</v>
      </c>
      <c r="B61" s="21">
        <v>1800</v>
      </c>
      <c r="C61" s="21" t="s">
        <v>353</v>
      </c>
      <c r="D61" s="21" t="s">
        <v>46</v>
      </c>
      <c r="G61" s="21" t="s">
        <v>354</v>
      </c>
    </row>
    <row r="62" spans="1:6" ht="15">
      <c r="A62" s="21">
        <v>52</v>
      </c>
      <c r="B62" s="21">
        <v>1800</v>
      </c>
      <c r="C62" s="21" t="s">
        <v>123</v>
      </c>
      <c r="D62" s="21" t="s">
        <v>47</v>
      </c>
      <c r="F62" s="21" t="s">
        <v>288</v>
      </c>
    </row>
    <row r="63" spans="1:2" ht="15">
      <c r="A63" s="21">
        <v>53</v>
      </c>
      <c r="B63" s="21">
        <v>1800</v>
      </c>
    </row>
    <row r="64" spans="1:20" ht="15">
      <c r="A64" s="21">
        <v>54</v>
      </c>
      <c r="B64" s="21">
        <v>1820</v>
      </c>
      <c r="C64" s="15">
        <v>1820</v>
      </c>
      <c r="D64" s="15"/>
      <c r="G64" s="44" t="s">
        <v>437</v>
      </c>
      <c r="H64" s="44"/>
      <c r="I64" s="44"/>
      <c r="J64" s="44"/>
      <c r="K64" s="44"/>
      <c r="L64" s="44"/>
      <c r="M64" s="44"/>
      <c r="N64" s="44"/>
      <c r="O64" s="44"/>
      <c r="P64" s="44"/>
      <c r="Q64" s="44"/>
      <c r="R64" s="44"/>
      <c r="S64" s="44"/>
      <c r="T64" s="44"/>
    </row>
    <row r="65" spans="1:22" ht="15">
      <c r="A65" s="21">
        <v>55</v>
      </c>
      <c r="B65" s="21">
        <v>1820</v>
      </c>
      <c r="G65" s="42" t="s">
        <v>430</v>
      </c>
      <c r="H65" s="42"/>
      <c r="I65" s="42"/>
      <c r="J65" s="42"/>
      <c r="K65" s="28"/>
      <c r="L65" s="28"/>
      <c r="M65" s="28"/>
      <c r="N65" s="42" t="s">
        <v>431</v>
      </c>
      <c r="O65" s="42"/>
      <c r="P65" s="42"/>
      <c r="Q65" s="42"/>
      <c r="R65" s="42"/>
      <c r="S65" s="42"/>
      <c r="T65" s="42" t="s">
        <v>432</v>
      </c>
      <c r="U65" s="42"/>
      <c r="V65" s="42"/>
    </row>
    <row r="66" spans="1:24" ht="15">
      <c r="A66" s="21">
        <v>56</v>
      </c>
      <c r="B66" s="21">
        <v>1820</v>
      </c>
      <c r="G66" s="42" t="s">
        <v>325</v>
      </c>
      <c r="H66" s="42"/>
      <c r="I66" s="28" t="s">
        <v>352</v>
      </c>
      <c r="J66" s="21" t="s">
        <v>429</v>
      </c>
      <c r="K66" s="42" t="s">
        <v>479</v>
      </c>
      <c r="L66" s="42"/>
      <c r="M66" s="42" t="s">
        <v>444</v>
      </c>
      <c r="N66" s="43"/>
      <c r="O66" s="42" t="s">
        <v>428</v>
      </c>
      <c r="P66" s="43"/>
      <c r="Q66" s="42" t="s">
        <v>427</v>
      </c>
      <c r="R66" s="42"/>
      <c r="S66" s="28" t="s">
        <v>359</v>
      </c>
      <c r="T66" s="21" t="s">
        <v>486</v>
      </c>
      <c r="U66" s="21" t="s">
        <v>259</v>
      </c>
      <c r="V66" s="21" t="s">
        <v>445</v>
      </c>
      <c r="W66" s="42" t="s">
        <v>363</v>
      </c>
      <c r="X66" s="42"/>
    </row>
    <row r="67" spans="1:24" ht="15">
      <c r="A67" s="21">
        <v>57</v>
      </c>
      <c r="B67" s="21">
        <v>1820</v>
      </c>
      <c r="H67" s="28" t="s">
        <v>484</v>
      </c>
      <c r="I67" s="28"/>
      <c r="L67" s="28" t="s">
        <v>480</v>
      </c>
      <c r="M67" s="28"/>
      <c r="N67" s="21" t="s">
        <v>323</v>
      </c>
      <c r="O67" s="28"/>
      <c r="P67" s="21" t="s">
        <v>324</v>
      </c>
      <c r="Q67" s="28"/>
      <c r="R67" s="28" t="s">
        <v>362</v>
      </c>
      <c r="X67" s="21" t="s">
        <v>489</v>
      </c>
    </row>
    <row r="68" spans="1:22" ht="15">
      <c r="A68" s="21">
        <v>58</v>
      </c>
      <c r="B68" s="21">
        <v>1820</v>
      </c>
      <c r="C68" s="21" t="s">
        <v>455</v>
      </c>
      <c r="D68" s="21" t="s">
        <v>48</v>
      </c>
      <c r="N68" s="32">
        <v>1819</v>
      </c>
      <c r="V68" s="21" t="s">
        <v>447</v>
      </c>
    </row>
    <row r="69" spans="1:14" ht="15">
      <c r="A69" s="21">
        <v>59</v>
      </c>
      <c r="B69" s="21">
        <v>1820</v>
      </c>
      <c r="C69" s="21" t="s">
        <v>499</v>
      </c>
      <c r="D69" s="21" t="s">
        <v>49</v>
      </c>
      <c r="G69" s="21" t="s">
        <v>441</v>
      </c>
      <c r="N69" s="32">
        <v>1821</v>
      </c>
    </row>
    <row r="70" spans="1:14" ht="15">
      <c r="A70" s="21">
        <v>60</v>
      </c>
      <c r="B70" s="21">
        <v>1820</v>
      </c>
      <c r="C70" s="21" t="s">
        <v>457</v>
      </c>
      <c r="D70" s="21" t="s">
        <v>50</v>
      </c>
      <c r="N70" s="32" t="s">
        <v>454</v>
      </c>
    </row>
    <row r="71" spans="1:14" ht="15">
      <c r="A71" s="21">
        <v>61</v>
      </c>
      <c r="B71" s="21">
        <v>1820</v>
      </c>
      <c r="C71" s="21" t="s">
        <v>458</v>
      </c>
      <c r="D71" s="21" t="s">
        <v>51</v>
      </c>
      <c r="N71" s="32" t="s">
        <v>454</v>
      </c>
    </row>
    <row r="72" spans="1:14" ht="15">
      <c r="A72" s="21">
        <v>62</v>
      </c>
      <c r="B72" s="21">
        <v>1820</v>
      </c>
      <c r="C72" s="21" t="s">
        <v>459</v>
      </c>
      <c r="D72" s="21" t="s">
        <v>51</v>
      </c>
      <c r="N72" s="32" t="s">
        <v>454</v>
      </c>
    </row>
    <row r="73" spans="1:14" ht="15">
      <c r="A73" s="21">
        <v>63</v>
      </c>
      <c r="B73" s="21">
        <v>1820</v>
      </c>
      <c r="C73" s="21" t="s">
        <v>122</v>
      </c>
      <c r="D73" s="21" t="s">
        <v>51</v>
      </c>
      <c r="G73" s="21" t="s">
        <v>481</v>
      </c>
      <c r="L73" s="21" t="s">
        <v>481</v>
      </c>
      <c r="N73" s="21" t="s">
        <v>481</v>
      </c>
    </row>
    <row r="74" spans="1:17" ht="15">
      <c r="A74" s="21">
        <v>64</v>
      </c>
      <c r="B74" s="21">
        <v>1820</v>
      </c>
      <c r="C74" s="21" t="s">
        <v>165</v>
      </c>
      <c r="D74" s="21" t="s">
        <v>51</v>
      </c>
      <c r="N74" s="32" t="s">
        <v>441</v>
      </c>
      <c r="P74" s="21" t="s">
        <v>441</v>
      </c>
      <c r="Q74" s="21" t="s">
        <v>441</v>
      </c>
    </row>
    <row r="75" spans="1:14" ht="15">
      <c r="A75" s="21">
        <v>65</v>
      </c>
      <c r="B75" s="21">
        <v>1820</v>
      </c>
      <c r="C75" s="21" t="s">
        <v>472</v>
      </c>
      <c r="D75" s="21" t="s">
        <v>51</v>
      </c>
      <c r="G75" s="21" t="s">
        <v>461</v>
      </c>
      <c r="J75" s="21" t="s">
        <v>450</v>
      </c>
      <c r="N75" s="32"/>
    </row>
    <row r="76" spans="1:14" ht="15">
      <c r="A76" s="21">
        <v>66</v>
      </c>
      <c r="B76" s="21">
        <v>1820</v>
      </c>
      <c r="C76" s="21" t="s">
        <v>474</v>
      </c>
      <c r="D76" s="21" t="s">
        <v>51</v>
      </c>
      <c r="J76" s="21" t="s">
        <v>450</v>
      </c>
      <c r="N76" s="32"/>
    </row>
    <row r="77" spans="1:14" ht="15">
      <c r="A77" s="21">
        <v>67</v>
      </c>
      <c r="B77" s="21">
        <v>1820</v>
      </c>
      <c r="C77" s="21" t="s">
        <v>463</v>
      </c>
      <c r="D77" s="21" t="s">
        <v>49</v>
      </c>
      <c r="G77" s="21" t="s">
        <v>461</v>
      </c>
      <c r="N77" s="32"/>
    </row>
    <row r="78" spans="1:14" ht="15">
      <c r="A78" s="21">
        <v>68</v>
      </c>
      <c r="B78" s="21">
        <v>1820</v>
      </c>
      <c r="C78" s="21" t="s">
        <v>466</v>
      </c>
      <c r="D78" s="21" t="s">
        <v>59</v>
      </c>
      <c r="G78" s="21" t="s">
        <v>461</v>
      </c>
      <c r="N78" s="32"/>
    </row>
    <row r="79" spans="1:7" ht="15">
      <c r="A79" s="21">
        <v>69</v>
      </c>
      <c r="B79" s="21">
        <v>1820</v>
      </c>
      <c r="C79" s="21" t="s">
        <v>321</v>
      </c>
      <c r="D79" s="21" t="s">
        <v>29</v>
      </c>
      <c r="G79" s="21" t="s">
        <v>426</v>
      </c>
    </row>
    <row r="80" spans="1:14" ht="15">
      <c r="A80" s="21">
        <v>70</v>
      </c>
      <c r="B80" s="21">
        <v>1820</v>
      </c>
      <c r="C80" s="21" t="s">
        <v>322</v>
      </c>
      <c r="D80" s="21" t="s">
        <v>30</v>
      </c>
      <c r="G80" s="21" t="s">
        <v>320</v>
      </c>
      <c r="N80" s="21" t="s">
        <v>326</v>
      </c>
    </row>
    <row r="81" spans="1:17" ht="15">
      <c r="A81" s="21">
        <v>71</v>
      </c>
      <c r="B81" s="21">
        <v>1820</v>
      </c>
      <c r="C81" s="21" t="s">
        <v>169</v>
      </c>
      <c r="D81" s="21" t="s">
        <v>0</v>
      </c>
      <c r="G81" s="21" t="s">
        <v>461</v>
      </c>
      <c r="N81" s="21" t="s">
        <v>453</v>
      </c>
      <c r="Q81" s="21" t="s">
        <v>441</v>
      </c>
    </row>
    <row r="82" spans="1:17" ht="15">
      <c r="A82" s="21">
        <v>72</v>
      </c>
      <c r="B82" s="21">
        <v>1820</v>
      </c>
      <c r="C82" s="21" t="s">
        <v>172</v>
      </c>
      <c r="D82" s="21" t="s">
        <v>1</v>
      </c>
      <c r="N82" s="21" t="s">
        <v>441</v>
      </c>
      <c r="P82" s="21" t="s">
        <v>449</v>
      </c>
      <c r="Q82" s="21" t="s">
        <v>441</v>
      </c>
    </row>
    <row r="83" spans="1:22" ht="15">
      <c r="A83" s="21">
        <v>73</v>
      </c>
      <c r="B83" s="21">
        <v>1820</v>
      </c>
      <c r="C83" s="21" t="s">
        <v>171</v>
      </c>
      <c r="D83" s="21" t="s">
        <v>1</v>
      </c>
      <c r="V83" s="21" t="s">
        <v>447</v>
      </c>
    </row>
    <row r="84" spans="1:7" ht="15">
      <c r="A84" s="21">
        <v>74</v>
      </c>
      <c r="B84" s="21">
        <v>1820</v>
      </c>
      <c r="C84" s="21" t="s">
        <v>124</v>
      </c>
      <c r="D84" s="21" t="s">
        <v>1</v>
      </c>
      <c r="G84" s="21" t="s">
        <v>475</v>
      </c>
    </row>
    <row r="85" spans="1:10" ht="15">
      <c r="A85" s="21">
        <v>75</v>
      </c>
      <c r="B85" s="21">
        <v>1820</v>
      </c>
      <c r="C85" s="21" t="s">
        <v>492</v>
      </c>
      <c r="D85" s="21" t="s">
        <v>1</v>
      </c>
      <c r="J85" s="21" t="s">
        <v>453</v>
      </c>
    </row>
    <row r="86" spans="1:10" ht="15">
      <c r="A86" s="21">
        <v>76</v>
      </c>
      <c r="B86" s="21">
        <v>1820</v>
      </c>
      <c r="C86" s="21" t="s">
        <v>493</v>
      </c>
      <c r="D86" s="21" t="s">
        <v>1</v>
      </c>
      <c r="J86" s="21" t="s">
        <v>453</v>
      </c>
    </row>
    <row r="87" spans="1:22" ht="15">
      <c r="A87" s="21">
        <v>77</v>
      </c>
      <c r="B87" s="21">
        <v>1820</v>
      </c>
      <c r="C87" s="21" t="s">
        <v>495</v>
      </c>
      <c r="D87" s="21" t="s">
        <v>1</v>
      </c>
      <c r="V87" s="32">
        <v>1820</v>
      </c>
    </row>
    <row r="88" spans="1:16" ht="15">
      <c r="A88" s="21">
        <v>78</v>
      </c>
      <c r="B88" s="21">
        <v>1820</v>
      </c>
      <c r="C88" s="21" t="s">
        <v>468</v>
      </c>
      <c r="D88" s="21" t="s">
        <v>59</v>
      </c>
      <c r="P88" s="21" t="s">
        <v>450</v>
      </c>
    </row>
    <row r="89" spans="1:16" ht="15">
      <c r="A89" s="21">
        <v>79</v>
      </c>
      <c r="B89" s="21">
        <v>1820</v>
      </c>
      <c r="C89" s="21" t="s">
        <v>469</v>
      </c>
      <c r="D89" s="21" t="s">
        <v>59</v>
      </c>
      <c r="P89" s="21" t="s">
        <v>451</v>
      </c>
    </row>
    <row r="90" spans="1:10" ht="15">
      <c r="A90" s="21">
        <v>80</v>
      </c>
      <c r="B90" s="21">
        <v>1820</v>
      </c>
      <c r="C90" s="21" t="s">
        <v>491</v>
      </c>
      <c r="D90" s="21" t="s">
        <v>2</v>
      </c>
      <c r="J90" s="32">
        <v>1820</v>
      </c>
    </row>
    <row r="91" spans="1:16" ht="15">
      <c r="A91" s="21">
        <v>81</v>
      </c>
      <c r="B91" s="21">
        <v>1820</v>
      </c>
      <c r="C91" s="21" t="s">
        <v>471</v>
      </c>
      <c r="P91" s="21" t="s">
        <v>450</v>
      </c>
    </row>
    <row r="92" spans="1:14" ht="15">
      <c r="A92" s="21">
        <v>82</v>
      </c>
      <c r="B92" s="21">
        <v>1820</v>
      </c>
      <c r="C92" s="21" t="s">
        <v>355</v>
      </c>
      <c r="N92" s="21" t="s">
        <v>454</v>
      </c>
    </row>
    <row r="93" spans="1:6" ht="15">
      <c r="A93" s="21">
        <v>83</v>
      </c>
      <c r="B93" s="21">
        <v>1820</v>
      </c>
      <c r="C93" s="21" t="s">
        <v>497</v>
      </c>
      <c r="D93" s="21" t="s">
        <v>2</v>
      </c>
      <c r="F93" s="32">
        <v>1821</v>
      </c>
    </row>
    <row r="94" spans="1:2" ht="15">
      <c r="A94" s="21">
        <v>84</v>
      </c>
      <c r="B94" s="21">
        <v>1820</v>
      </c>
    </row>
    <row r="95" spans="1:20" ht="15">
      <c r="A95" s="21">
        <v>85</v>
      </c>
      <c r="B95" s="21">
        <v>1860</v>
      </c>
      <c r="C95" s="15">
        <v>1860</v>
      </c>
      <c r="D95" s="15"/>
      <c r="G95" s="44" t="s">
        <v>438</v>
      </c>
      <c r="H95" s="44"/>
      <c r="I95" s="44"/>
      <c r="J95" s="44"/>
      <c r="K95" s="44"/>
      <c r="L95" s="44"/>
      <c r="M95" s="44"/>
      <c r="N95" s="44"/>
      <c r="O95" s="44"/>
      <c r="P95" s="44"/>
      <c r="Q95" s="44"/>
      <c r="R95" s="44"/>
      <c r="S95" s="44"/>
      <c r="T95" s="44"/>
    </row>
    <row r="96" spans="1:22" ht="15">
      <c r="A96" s="21">
        <v>86</v>
      </c>
      <c r="B96" s="21">
        <v>1860</v>
      </c>
      <c r="G96" s="42" t="s">
        <v>430</v>
      </c>
      <c r="H96" s="42"/>
      <c r="I96" s="42"/>
      <c r="J96" s="42"/>
      <c r="K96" s="28"/>
      <c r="L96" s="28"/>
      <c r="M96" s="28"/>
      <c r="N96" s="42" t="s">
        <v>431</v>
      </c>
      <c r="O96" s="42"/>
      <c r="P96" s="42"/>
      <c r="Q96" s="42"/>
      <c r="R96" s="42"/>
      <c r="S96" s="42"/>
      <c r="T96" s="42" t="s">
        <v>432</v>
      </c>
      <c r="U96" s="42"/>
      <c r="V96" s="42"/>
    </row>
    <row r="97" spans="1:24" ht="15">
      <c r="A97" s="21">
        <v>87</v>
      </c>
      <c r="B97" s="21">
        <v>1860</v>
      </c>
      <c r="G97" s="42" t="s">
        <v>325</v>
      </c>
      <c r="H97" s="42"/>
      <c r="I97" s="28"/>
      <c r="J97" s="21" t="s">
        <v>429</v>
      </c>
      <c r="M97" s="42" t="s">
        <v>444</v>
      </c>
      <c r="N97" s="43"/>
      <c r="O97" s="42" t="s">
        <v>428</v>
      </c>
      <c r="P97" s="43"/>
      <c r="Q97" s="42" t="s">
        <v>427</v>
      </c>
      <c r="R97" s="42"/>
      <c r="S97" s="28" t="s">
        <v>359</v>
      </c>
      <c r="T97" s="21" t="s">
        <v>486</v>
      </c>
      <c r="U97" s="21" t="s">
        <v>259</v>
      </c>
      <c r="V97" s="21" t="s">
        <v>445</v>
      </c>
      <c r="W97" s="42" t="s">
        <v>363</v>
      </c>
      <c r="X97" s="42"/>
    </row>
    <row r="98" spans="1:24" ht="15">
      <c r="A98" s="21">
        <v>88</v>
      </c>
      <c r="B98" s="21">
        <v>1860</v>
      </c>
      <c r="H98" s="28" t="s">
        <v>484</v>
      </c>
      <c r="I98" s="28"/>
      <c r="N98" s="21" t="s">
        <v>323</v>
      </c>
      <c r="P98" s="21" t="s">
        <v>324</v>
      </c>
      <c r="R98" s="28" t="s">
        <v>362</v>
      </c>
      <c r="X98" s="21" t="s">
        <v>489</v>
      </c>
    </row>
    <row r="99" spans="1:7" ht="15">
      <c r="A99" s="21">
        <v>89</v>
      </c>
      <c r="B99" s="21">
        <v>1860</v>
      </c>
      <c r="C99" s="21" t="s">
        <v>448</v>
      </c>
      <c r="D99" s="21" t="s">
        <v>48</v>
      </c>
      <c r="G99" s="32">
        <v>1860</v>
      </c>
    </row>
    <row r="100" spans="1:7" ht="15">
      <c r="A100" s="21">
        <v>90</v>
      </c>
      <c r="B100" s="21">
        <v>1860</v>
      </c>
      <c r="C100" s="21" t="s">
        <v>500</v>
      </c>
      <c r="D100" s="21" t="s">
        <v>48</v>
      </c>
      <c r="G100" s="32">
        <v>1860</v>
      </c>
    </row>
    <row r="101" spans="1:10" ht="15">
      <c r="A101" s="21">
        <v>91</v>
      </c>
      <c r="B101" s="21">
        <v>1860</v>
      </c>
      <c r="C101" s="21" t="s">
        <v>472</v>
      </c>
      <c r="D101" s="21" t="s">
        <v>3</v>
      </c>
      <c r="G101" s="32">
        <v>1860</v>
      </c>
      <c r="H101" s="32"/>
      <c r="I101" s="32"/>
      <c r="J101" s="21" t="s">
        <v>473</v>
      </c>
    </row>
    <row r="102" spans="1:10" ht="15">
      <c r="A102" s="21">
        <v>92</v>
      </c>
      <c r="B102" s="21">
        <v>1860</v>
      </c>
      <c r="C102" s="21" t="s">
        <v>474</v>
      </c>
      <c r="D102" s="21" t="s">
        <v>34</v>
      </c>
      <c r="G102" s="32"/>
      <c r="H102" s="32"/>
      <c r="I102" s="32"/>
      <c r="J102" s="21" t="s">
        <v>473</v>
      </c>
    </row>
    <row r="103" spans="1:17" ht="15">
      <c r="A103" s="21">
        <v>93</v>
      </c>
      <c r="B103" s="21">
        <v>1860</v>
      </c>
      <c r="C103" s="21" t="s">
        <v>165</v>
      </c>
      <c r="D103" s="21" t="s">
        <v>34</v>
      </c>
      <c r="G103" s="32"/>
      <c r="H103" s="32"/>
      <c r="I103" s="32"/>
      <c r="N103" s="32">
        <v>1860</v>
      </c>
      <c r="P103" s="32">
        <v>1860</v>
      </c>
      <c r="Q103" s="32">
        <v>1860</v>
      </c>
    </row>
    <row r="104" spans="1:9" ht="15">
      <c r="A104" s="21">
        <v>94</v>
      </c>
      <c r="B104" s="21">
        <v>1860</v>
      </c>
      <c r="C104" s="21" t="s">
        <v>125</v>
      </c>
      <c r="D104" s="21" t="s">
        <v>34</v>
      </c>
      <c r="G104" s="32" t="s">
        <v>4</v>
      </c>
      <c r="H104" s="32"/>
      <c r="I104" s="32"/>
    </row>
    <row r="105" spans="1:9" ht="15">
      <c r="A105" s="21">
        <v>95</v>
      </c>
      <c r="B105" s="21">
        <v>1860</v>
      </c>
      <c r="C105" s="21" t="s">
        <v>463</v>
      </c>
      <c r="D105" s="21" t="s">
        <v>5</v>
      </c>
      <c r="G105" s="32">
        <v>1860</v>
      </c>
      <c r="H105" s="32"/>
      <c r="I105" s="32"/>
    </row>
    <row r="106" spans="1:9" ht="15">
      <c r="A106" s="21">
        <v>96</v>
      </c>
      <c r="B106" s="21">
        <v>1860</v>
      </c>
      <c r="C106" s="21" t="s">
        <v>464</v>
      </c>
      <c r="D106" s="21" t="s">
        <v>5</v>
      </c>
      <c r="G106" s="32">
        <v>1860</v>
      </c>
      <c r="H106" s="32"/>
      <c r="I106" s="32"/>
    </row>
    <row r="107" spans="1:7" ht="15">
      <c r="A107" s="21">
        <v>97</v>
      </c>
      <c r="B107" s="21">
        <v>1860</v>
      </c>
      <c r="C107" s="21" t="s">
        <v>465</v>
      </c>
      <c r="D107" s="21" t="s">
        <v>5</v>
      </c>
      <c r="G107" s="21" t="s">
        <v>467</v>
      </c>
    </row>
    <row r="108" spans="1:7" ht="15">
      <c r="A108" s="21">
        <v>98</v>
      </c>
      <c r="B108" s="21">
        <v>1860</v>
      </c>
      <c r="C108" s="21" t="s">
        <v>321</v>
      </c>
      <c r="D108" s="21" t="s">
        <v>6</v>
      </c>
      <c r="G108" s="21" t="s">
        <v>426</v>
      </c>
    </row>
    <row r="109" spans="1:14" ht="15">
      <c r="A109" s="21">
        <v>99</v>
      </c>
      <c r="B109" s="21">
        <v>1860</v>
      </c>
      <c r="C109" s="21" t="s">
        <v>322</v>
      </c>
      <c r="D109" s="21" t="s">
        <v>30</v>
      </c>
      <c r="G109" s="21" t="s">
        <v>320</v>
      </c>
      <c r="N109" s="21" t="s">
        <v>326</v>
      </c>
    </row>
    <row r="110" spans="1:14" ht="15">
      <c r="A110" s="21">
        <v>100</v>
      </c>
      <c r="B110" s="21">
        <v>1860</v>
      </c>
      <c r="C110" s="21" t="s">
        <v>173</v>
      </c>
      <c r="D110" s="21" t="s">
        <v>0</v>
      </c>
      <c r="G110" s="32">
        <v>1860</v>
      </c>
      <c r="H110" s="32"/>
      <c r="I110" s="32"/>
      <c r="N110" s="21" t="s">
        <v>442</v>
      </c>
    </row>
    <row r="111" spans="1:16" ht="15">
      <c r="A111" s="21">
        <v>101</v>
      </c>
      <c r="B111" s="21">
        <v>1860</v>
      </c>
      <c r="C111" s="21" t="s">
        <v>170</v>
      </c>
      <c r="D111" s="21" t="s">
        <v>35</v>
      </c>
      <c r="P111" s="32">
        <v>1859</v>
      </c>
    </row>
    <row r="112" spans="1:22" ht="15">
      <c r="A112" s="21">
        <v>102</v>
      </c>
      <c r="B112" s="21">
        <v>1860</v>
      </c>
      <c r="C112" s="21" t="s">
        <v>174</v>
      </c>
      <c r="D112" s="21" t="s">
        <v>35</v>
      </c>
      <c r="V112" s="32">
        <v>1860</v>
      </c>
    </row>
    <row r="113" spans="1:7" ht="15">
      <c r="A113" s="21">
        <v>103</v>
      </c>
      <c r="B113" s="21">
        <v>1860</v>
      </c>
      <c r="C113" s="21" t="s">
        <v>124</v>
      </c>
      <c r="D113" s="21" t="s">
        <v>35</v>
      </c>
      <c r="G113" s="21" t="s">
        <v>476</v>
      </c>
    </row>
    <row r="114" spans="1:10" ht="15">
      <c r="A114" s="21">
        <v>104</v>
      </c>
      <c r="B114" s="21">
        <v>1860</v>
      </c>
      <c r="C114" s="21" t="s">
        <v>492</v>
      </c>
      <c r="D114" s="21" t="s">
        <v>35</v>
      </c>
      <c r="J114" s="21" t="s">
        <v>494</v>
      </c>
    </row>
    <row r="115" spans="1:10" ht="15">
      <c r="A115" s="21">
        <v>105</v>
      </c>
      <c r="B115" s="21">
        <v>1860</v>
      </c>
      <c r="C115" s="21" t="s">
        <v>493</v>
      </c>
      <c r="D115" s="21" t="s">
        <v>35</v>
      </c>
      <c r="J115" s="21" t="s">
        <v>494</v>
      </c>
    </row>
    <row r="116" spans="1:22" ht="15">
      <c r="A116" s="21">
        <v>106</v>
      </c>
      <c r="B116" s="21">
        <v>1860</v>
      </c>
      <c r="C116" s="21" t="s">
        <v>495</v>
      </c>
      <c r="D116" s="21" t="s">
        <v>35</v>
      </c>
      <c r="V116" s="32">
        <v>1860</v>
      </c>
    </row>
    <row r="117" spans="1:16" ht="15">
      <c r="A117" s="21">
        <v>107</v>
      </c>
      <c r="B117" s="21">
        <v>1860</v>
      </c>
      <c r="C117" s="21" t="s">
        <v>468</v>
      </c>
      <c r="D117" s="21" t="s">
        <v>7</v>
      </c>
      <c r="P117" s="32">
        <v>1860</v>
      </c>
    </row>
    <row r="118" spans="1:4" ht="15">
      <c r="A118" s="21">
        <v>108</v>
      </c>
      <c r="B118" s="21">
        <v>1860</v>
      </c>
      <c r="C118" s="21" t="s">
        <v>469</v>
      </c>
      <c r="D118" s="21" t="s">
        <v>7</v>
      </c>
    </row>
    <row r="119" spans="1:7" ht="15">
      <c r="A119" s="21">
        <v>109</v>
      </c>
      <c r="B119" s="21">
        <v>1860</v>
      </c>
      <c r="C119" s="21" t="s">
        <v>126</v>
      </c>
      <c r="D119" s="21" t="s">
        <v>7</v>
      </c>
      <c r="G119" s="21" t="s">
        <v>476</v>
      </c>
    </row>
    <row r="120" spans="1:7" ht="15">
      <c r="A120" s="21">
        <v>110</v>
      </c>
      <c r="B120" s="21">
        <v>1860</v>
      </c>
      <c r="C120" s="21" t="s">
        <v>127</v>
      </c>
      <c r="D120" s="21" t="s">
        <v>7</v>
      </c>
      <c r="G120" s="21" t="s">
        <v>476</v>
      </c>
    </row>
    <row r="121" spans="1:7" ht="15">
      <c r="A121" s="21">
        <v>111</v>
      </c>
      <c r="B121" s="21">
        <v>1860</v>
      </c>
      <c r="C121" s="21" t="s">
        <v>128</v>
      </c>
      <c r="D121" s="21" t="s">
        <v>7</v>
      </c>
      <c r="G121" s="21" t="s">
        <v>477</v>
      </c>
    </row>
    <row r="122" spans="1:7" ht="15">
      <c r="A122" s="21">
        <v>112</v>
      </c>
      <c r="B122" s="21">
        <v>1860</v>
      </c>
      <c r="C122" s="21" t="s">
        <v>129</v>
      </c>
      <c r="D122" s="21" t="s">
        <v>7</v>
      </c>
      <c r="G122" s="21" t="s">
        <v>478</v>
      </c>
    </row>
    <row r="123" spans="1:4" ht="15">
      <c r="A123" s="21">
        <v>113</v>
      </c>
      <c r="B123" s="21">
        <v>1860</v>
      </c>
      <c r="C123" s="21" t="s">
        <v>470</v>
      </c>
      <c r="D123" s="21" t="s">
        <v>10</v>
      </c>
    </row>
    <row r="124" spans="1:7" ht="15">
      <c r="A124" s="21">
        <v>114</v>
      </c>
      <c r="B124" s="21">
        <v>1860</v>
      </c>
      <c r="C124" s="21" t="s">
        <v>130</v>
      </c>
      <c r="D124" s="21" t="s">
        <v>10</v>
      </c>
      <c r="G124" s="21" t="s">
        <v>476</v>
      </c>
    </row>
    <row r="125" spans="1:10" ht="15">
      <c r="A125" s="21">
        <v>115</v>
      </c>
      <c r="B125" s="21">
        <v>1860</v>
      </c>
      <c r="C125" s="21" t="s">
        <v>491</v>
      </c>
      <c r="D125" s="21" t="s">
        <v>11</v>
      </c>
      <c r="J125" s="32">
        <v>1860</v>
      </c>
    </row>
    <row r="126" spans="1:6" ht="15">
      <c r="A126" s="21">
        <v>116</v>
      </c>
      <c r="B126" s="21">
        <v>1860</v>
      </c>
      <c r="C126" s="21" t="s">
        <v>497</v>
      </c>
      <c r="D126" s="21" t="s">
        <v>11</v>
      </c>
      <c r="F126" s="32">
        <v>1860</v>
      </c>
    </row>
    <row r="127" spans="1:8" ht="15">
      <c r="A127" s="21">
        <v>117</v>
      </c>
      <c r="B127" s="35">
        <v>1860</v>
      </c>
      <c r="C127" s="35" t="s">
        <v>12</v>
      </c>
      <c r="D127" s="35" t="s">
        <v>13</v>
      </c>
      <c r="E127" s="35"/>
      <c r="F127" s="35"/>
      <c r="G127" s="35" t="s">
        <v>14</v>
      </c>
      <c r="H127" s="35"/>
    </row>
  </sheetData>
  <sheetProtection/>
  <mergeCells count="39">
    <mergeCell ref="T8:W8"/>
    <mergeCell ref="N8:S8"/>
    <mergeCell ref="T27:W27"/>
    <mergeCell ref="W28:X28"/>
    <mergeCell ref="G8:J8"/>
    <mergeCell ref="G7:T7"/>
    <mergeCell ref="G26:T26"/>
    <mergeCell ref="M9:N9"/>
    <mergeCell ref="O9:P9"/>
    <mergeCell ref="K8:L8"/>
    <mergeCell ref="K9:L9"/>
    <mergeCell ref="Q9:R9"/>
    <mergeCell ref="M28:N28"/>
    <mergeCell ref="O28:P28"/>
    <mergeCell ref="G27:J27"/>
    <mergeCell ref="G64:T64"/>
    <mergeCell ref="G9:H9"/>
    <mergeCell ref="G65:J65"/>
    <mergeCell ref="N65:S65"/>
    <mergeCell ref="L27:S27"/>
    <mergeCell ref="K28:L28"/>
    <mergeCell ref="T65:V65"/>
    <mergeCell ref="Q28:R28"/>
    <mergeCell ref="G66:H66"/>
    <mergeCell ref="G97:H97"/>
    <mergeCell ref="G28:H28"/>
    <mergeCell ref="G95:T95"/>
    <mergeCell ref="G96:J96"/>
    <mergeCell ref="N96:S96"/>
    <mergeCell ref="O97:P97"/>
    <mergeCell ref="M97:N97"/>
    <mergeCell ref="M66:N66"/>
    <mergeCell ref="Q97:R97"/>
    <mergeCell ref="W66:X66"/>
    <mergeCell ref="W97:X97"/>
    <mergeCell ref="Q66:R66"/>
    <mergeCell ref="T96:V96"/>
    <mergeCell ref="K66:L66"/>
    <mergeCell ref="O66:P66"/>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B73"/>
  <sheetViews>
    <sheetView zoomScalePageLayoutView="0" workbookViewId="0" topLeftCell="A40">
      <selection activeCell="E62" sqref="E62"/>
    </sheetView>
  </sheetViews>
  <sheetFormatPr defaultColWidth="8.8515625" defaultRowHeight="12.75"/>
  <cols>
    <col min="1" max="1" width="26.421875" style="0" customWidth="1"/>
  </cols>
  <sheetData>
    <row r="1" ht="16.5">
      <c r="A1" s="3" t="s">
        <v>182</v>
      </c>
    </row>
    <row r="3" spans="1:2" ht="15">
      <c r="A3" s="15" t="s">
        <v>187</v>
      </c>
      <c r="B3" s="15"/>
    </row>
    <row r="4" spans="1:2" ht="12">
      <c r="A4" t="s">
        <v>388</v>
      </c>
      <c r="B4" s="4">
        <v>313</v>
      </c>
    </row>
    <row r="5" spans="1:2" ht="12">
      <c r="A5" t="s">
        <v>391</v>
      </c>
      <c r="B5" s="4">
        <v>313</v>
      </c>
    </row>
    <row r="6" spans="1:2" ht="12">
      <c r="A6" s="6" t="s">
        <v>391</v>
      </c>
      <c r="B6" s="4">
        <v>313</v>
      </c>
    </row>
    <row r="7" spans="1:2" ht="12">
      <c r="A7" s="6" t="s">
        <v>391</v>
      </c>
      <c r="B7" s="4">
        <v>126.77</v>
      </c>
    </row>
    <row r="8" spans="1:2" ht="12">
      <c r="A8" s="6" t="s">
        <v>391</v>
      </c>
      <c r="B8" s="4">
        <v>164.09</v>
      </c>
    </row>
    <row r="9" spans="1:2" ht="12">
      <c r="A9" s="6" t="s">
        <v>391</v>
      </c>
      <c r="B9" s="4">
        <v>209.95</v>
      </c>
    </row>
    <row r="10" spans="1:2" ht="12">
      <c r="A10" t="s">
        <v>391</v>
      </c>
      <c r="B10" s="4">
        <v>281.7</v>
      </c>
    </row>
    <row r="11" spans="1:2" ht="12">
      <c r="A11" t="s">
        <v>390</v>
      </c>
      <c r="B11" s="4">
        <v>168.7</v>
      </c>
    </row>
    <row r="12" spans="1:2" ht="12">
      <c r="A12" t="s">
        <v>391</v>
      </c>
      <c r="B12" s="4">
        <v>313</v>
      </c>
    </row>
    <row r="13" spans="1:2" ht="12">
      <c r="A13" t="s">
        <v>388</v>
      </c>
      <c r="B13" s="4">
        <v>120.62</v>
      </c>
    </row>
    <row r="14" spans="1:2" ht="12">
      <c r="A14" t="s">
        <v>391</v>
      </c>
      <c r="B14" s="4">
        <v>344.3</v>
      </c>
    </row>
    <row r="15" spans="1:2" ht="12">
      <c r="A15" t="s">
        <v>391</v>
      </c>
      <c r="B15" s="4">
        <v>396</v>
      </c>
    </row>
    <row r="16" ht="12">
      <c r="B16" s="11">
        <f>SUM(B4:B15)/12</f>
        <v>255.34416666666667</v>
      </c>
    </row>
    <row r="17" ht="15">
      <c r="A17" s="15" t="s">
        <v>188</v>
      </c>
    </row>
    <row r="18" spans="1:2" ht="12">
      <c r="A18" s="6" t="s">
        <v>415</v>
      </c>
      <c r="B18" s="4">
        <v>156.5</v>
      </c>
    </row>
    <row r="19" spans="1:2" ht="12">
      <c r="A19" s="6" t="s">
        <v>416</v>
      </c>
      <c r="B19" s="4">
        <v>194.16</v>
      </c>
    </row>
    <row r="20" spans="1:2" ht="12">
      <c r="A20" s="6" t="s">
        <v>417</v>
      </c>
      <c r="B20" s="4">
        <v>187.8</v>
      </c>
    </row>
    <row r="21" spans="1:2" ht="12">
      <c r="A21" s="6" t="s">
        <v>418</v>
      </c>
      <c r="B21" s="4">
        <v>136</v>
      </c>
    </row>
    <row r="22" spans="1:2" ht="12">
      <c r="A22" s="6" t="s">
        <v>419</v>
      </c>
      <c r="B22" s="4">
        <v>155.33</v>
      </c>
    </row>
    <row r="23" spans="1:2" ht="12">
      <c r="A23" s="6" t="s">
        <v>418</v>
      </c>
      <c r="B23" s="4">
        <v>105.17</v>
      </c>
    </row>
    <row r="24" spans="1:2" ht="12">
      <c r="A24" s="6" t="s">
        <v>418</v>
      </c>
      <c r="B24" s="4">
        <v>105.17</v>
      </c>
    </row>
    <row r="25" spans="1:2" ht="12">
      <c r="A25" s="6"/>
      <c r="B25" s="11">
        <f>SUM(B18:B24)/7</f>
        <v>148.59</v>
      </c>
    </row>
    <row r="26" ht="15">
      <c r="A26" s="15" t="s">
        <v>189</v>
      </c>
    </row>
    <row r="27" spans="1:2" ht="12">
      <c r="A27" s="6" t="s">
        <v>405</v>
      </c>
      <c r="B27" s="4">
        <v>425.68</v>
      </c>
    </row>
    <row r="28" spans="1:2" ht="12">
      <c r="A28" s="6" t="s">
        <v>406</v>
      </c>
      <c r="B28" s="4">
        <v>391.25</v>
      </c>
    </row>
    <row r="29" spans="1:2" ht="12">
      <c r="A29" s="6" t="s">
        <v>407</v>
      </c>
      <c r="B29" s="4">
        <v>626</v>
      </c>
    </row>
    <row r="30" spans="1:2" ht="12">
      <c r="A30" s="6" t="s">
        <v>406</v>
      </c>
      <c r="B30" s="4">
        <v>259.79</v>
      </c>
    </row>
    <row r="31" spans="1:2" ht="12">
      <c r="A31" s="6" t="s">
        <v>396</v>
      </c>
      <c r="B31" s="4">
        <v>313</v>
      </c>
    </row>
    <row r="32" spans="1:2" ht="12">
      <c r="A32" s="6" t="s">
        <v>407</v>
      </c>
      <c r="B32" s="4">
        <v>250.4</v>
      </c>
    </row>
    <row r="33" spans="1:2" ht="12">
      <c r="A33" s="6" t="s">
        <v>413</v>
      </c>
      <c r="B33" s="4">
        <v>209.71</v>
      </c>
    </row>
    <row r="34" spans="1:2" ht="12">
      <c r="A34" t="s">
        <v>397</v>
      </c>
      <c r="B34" s="4">
        <v>519.58</v>
      </c>
    </row>
    <row r="35" spans="1:2" ht="12">
      <c r="A35" s="6" t="s">
        <v>396</v>
      </c>
      <c r="B35">
        <v>257.91</v>
      </c>
    </row>
    <row r="36" spans="1:2" ht="12">
      <c r="A36" s="6" t="s">
        <v>399</v>
      </c>
      <c r="B36" s="4">
        <v>341.17</v>
      </c>
    </row>
    <row r="37" spans="1:2" ht="12">
      <c r="A37" s="6"/>
      <c r="B37" s="11">
        <f>SUM(B27:B36)/10</f>
        <v>359.44899999999996</v>
      </c>
    </row>
    <row r="38" ht="15">
      <c r="A38" s="15" t="s">
        <v>190</v>
      </c>
    </row>
    <row r="39" spans="1:2" ht="12">
      <c r="A39" s="6" t="s">
        <v>401</v>
      </c>
      <c r="B39" s="4">
        <v>482.02</v>
      </c>
    </row>
    <row r="40" spans="1:2" ht="12">
      <c r="A40" s="6" t="s">
        <v>402</v>
      </c>
      <c r="B40" s="4">
        <v>626</v>
      </c>
    </row>
    <row r="41" spans="1:2" ht="12">
      <c r="A41" s="6" t="s">
        <v>403</v>
      </c>
      <c r="B41" s="4">
        <v>519.58</v>
      </c>
    </row>
    <row r="42" spans="1:2" ht="12">
      <c r="A42" s="6" t="s">
        <v>404</v>
      </c>
      <c r="B42" s="4">
        <v>469.5</v>
      </c>
    </row>
    <row r="43" ht="12">
      <c r="B43" s="11">
        <f>SUM(B39:B42)/4</f>
        <v>524.275</v>
      </c>
    </row>
    <row r="44" ht="15">
      <c r="A44" s="15" t="s">
        <v>191</v>
      </c>
    </row>
    <row r="45" spans="1:2" ht="12">
      <c r="A45" s="6" t="s">
        <v>408</v>
      </c>
      <c r="B45" s="4">
        <v>357.84</v>
      </c>
    </row>
    <row r="46" spans="1:2" ht="12">
      <c r="A46" s="6" t="s">
        <v>392</v>
      </c>
      <c r="B46">
        <v>363.84</v>
      </c>
    </row>
    <row r="47" spans="1:2" ht="12">
      <c r="A47" s="6" t="s">
        <v>392</v>
      </c>
      <c r="B47" s="4">
        <v>339.58</v>
      </c>
    </row>
    <row r="48" ht="12">
      <c r="B48" s="11">
        <f>SUM(B45:B47)/3</f>
        <v>353.75333333333333</v>
      </c>
    </row>
    <row r="49" spans="1:2" ht="15">
      <c r="A49" s="15" t="s">
        <v>322</v>
      </c>
      <c r="B49" s="4"/>
    </row>
    <row r="50" spans="1:2" ht="12">
      <c r="A50" s="6" t="s">
        <v>322</v>
      </c>
      <c r="B50" s="11">
        <v>500.8</v>
      </c>
    </row>
    <row r="51" ht="15">
      <c r="A51" s="15" t="s">
        <v>192</v>
      </c>
    </row>
    <row r="52" spans="1:2" ht="12">
      <c r="A52" s="6" t="s">
        <v>411</v>
      </c>
      <c r="B52" s="4">
        <v>382.03</v>
      </c>
    </row>
    <row r="53" spans="1:2" ht="12">
      <c r="A53" s="6" t="s">
        <v>414</v>
      </c>
      <c r="B53" s="4">
        <v>120</v>
      </c>
    </row>
    <row r="54" ht="12">
      <c r="B54" s="11">
        <f>SUM(B52:B53)/2</f>
        <v>251.015</v>
      </c>
    </row>
    <row r="55" ht="15">
      <c r="A55" s="15" t="s">
        <v>193</v>
      </c>
    </row>
    <row r="56" spans="1:2" ht="12">
      <c r="A56" s="6" t="s">
        <v>400</v>
      </c>
      <c r="B56" s="11">
        <v>228.49</v>
      </c>
    </row>
    <row r="57" spans="1:2" ht="12">
      <c r="A57" s="6"/>
      <c r="B57" s="11"/>
    </row>
    <row r="58" ht="15">
      <c r="A58" s="15" t="s">
        <v>194</v>
      </c>
    </row>
    <row r="59" spans="1:2" ht="12">
      <c r="A59" s="6" t="s">
        <v>195</v>
      </c>
      <c r="B59" s="4">
        <v>1170</v>
      </c>
    </row>
    <row r="60" spans="1:2" ht="12">
      <c r="A60" s="18" t="s">
        <v>197</v>
      </c>
      <c r="B60" s="4">
        <v>2340</v>
      </c>
    </row>
    <row r="61" spans="1:2" ht="12">
      <c r="A61" s="6" t="s">
        <v>199</v>
      </c>
      <c r="B61" s="4">
        <v>577</v>
      </c>
    </row>
    <row r="62" spans="1:2" ht="12">
      <c r="A62" s="6" t="s">
        <v>284</v>
      </c>
      <c r="B62" s="4">
        <v>824</v>
      </c>
    </row>
    <row r="63" ht="12">
      <c r="B63" s="5">
        <f>SUM(B59:B62)/4</f>
        <v>1227.75</v>
      </c>
    </row>
    <row r="64" ht="15">
      <c r="A64" s="15" t="s">
        <v>290</v>
      </c>
    </row>
    <row r="65" spans="1:2" ht="12">
      <c r="A65" s="18" t="s">
        <v>293</v>
      </c>
      <c r="B65" s="19">
        <v>388</v>
      </c>
    </row>
    <row r="66" spans="1:2" ht="12">
      <c r="A66" s="6" t="s">
        <v>286</v>
      </c>
      <c r="B66" s="4">
        <v>780</v>
      </c>
    </row>
    <row r="67" spans="1:2" ht="12">
      <c r="A67" s="6" t="s">
        <v>289</v>
      </c>
      <c r="B67" s="4">
        <v>420</v>
      </c>
    </row>
    <row r="68" spans="1:2" ht="12">
      <c r="A68" s="6" t="s">
        <v>287</v>
      </c>
      <c r="B68" s="4">
        <v>525</v>
      </c>
    </row>
    <row r="69" spans="1:2" ht="12">
      <c r="A69" s="6"/>
      <c r="B69" s="11">
        <f>SUM(B65:B68)/4</f>
        <v>528.25</v>
      </c>
    </row>
    <row r="70" ht="15">
      <c r="A70" s="15" t="s">
        <v>203</v>
      </c>
    </row>
    <row r="71" spans="1:2" ht="12">
      <c r="A71" s="6" t="s">
        <v>204</v>
      </c>
      <c r="B71" s="19">
        <v>109.33</v>
      </c>
    </row>
    <row r="72" spans="1:2" ht="12">
      <c r="A72" s="18" t="s">
        <v>294</v>
      </c>
      <c r="B72" s="19">
        <v>247</v>
      </c>
    </row>
    <row r="73" ht="12">
      <c r="B73" s="5">
        <f>SUM(B71:B72)/2</f>
        <v>178.165</v>
      </c>
    </row>
  </sheetData>
  <sheetProtection/>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J103"/>
  <sheetViews>
    <sheetView zoomScalePageLayoutView="0" workbookViewId="0" topLeftCell="A33">
      <selection activeCell="E85" sqref="E85"/>
    </sheetView>
  </sheetViews>
  <sheetFormatPr defaultColWidth="8.8515625" defaultRowHeight="12.75"/>
  <cols>
    <col min="1" max="1" width="40.421875" style="21" customWidth="1"/>
    <col min="2" max="2" width="21.7109375" style="21" customWidth="1"/>
    <col min="3" max="6" width="8.8515625" style="21" customWidth="1"/>
    <col min="7" max="7" width="21.28125" style="21" customWidth="1"/>
    <col min="8" max="16384" width="8.8515625" style="21" customWidth="1"/>
  </cols>
  <sheetData>
    <row r="1" spans="1:2" ht="15">
      <c r="A1" s="15" t="s">
        <v>410</v>
      </c>
      <c r="B1" s="15"/>
    </row>
    <row r="2" spans="1:8" ht="15">
      <c r="A2" s="15"/>
      <c r="B2" s="34" t="s">
        <v>394</v>
      </c>
      <c r="C2" s="45" t="s">
        <v>393</v>
      </c>
      <c r="D2" s="46"/>
      <c r="E2" s="46"/>
      <c r="F2" s="47"/>
      <c r="G2" s="28" t="s">
        <v>378</v>
      </c>
      <c r="H2" s="28"/>
    </row>
    <row r="3" spans="2:8" ht="15">
      <c r="B3" s="34" t="s">
        <v>395</v>
      </c>
      <c r="C3" s="28" t="s">
        <v>514</v>
      </c>
      <c r="D3" s="28" t="s">
        <v>515</v>
      </c>
      <c r="E3" s="28" t="s">
        <v>376</v>
      </c>
      <c r="F3" s="28" t="s">
        <v>377</v>
      </c>
      <c r="G3" s="28" t="s">
        <v>380</v>
      </c>
      <c r="H3" s="28" t="s">
        <v>381</v>
      </c>
    </row>
    <row r="4" ht="18">
      <c r="A4" s="40" t="s">
        <v>18</v>
      </c>
    </row>
    <row r="5" spans="1:10" ht="15">
      <c r="A5" s="21" t="s">
        <v>388</v>
      </c>
      <c r="B5" s="29">
        <v>313</v>
      </c>
      <c r="C5" s="29">
        <v>1</v>
      </c>
      <c r="D5" s="29"/>
      <c r="E5" s="29"/>
      <c r="F5" s="29">
        <v>313</v>
      </c>
      <c r="G5" s="29"/>
      <c r="H5" s="29"/>
      <c r="J5" s="21" t="s">
        <v>331</v>
      </c>
    </row>
    <row r="6" spans="1:10" ht="15">
      <c r="A6" s="21" t="s">
        <v>391</v>
      </c>
      <c r="B6" s="29">
        <v>313</v>
      </c>
      <c r="C6" s="29">
        <v>1</v>
      </c>
      <c r="D6" s="29"/>
      <c r="E6" s="29"/>
      <c r="F6" s="29">
        <v>313</v>
      </c>
      <c r="J6" s="21" t="s">
        <v>242</v>
      </c>
    </row>
    <row r="7" spans="1:10" ht="15">
      <c r="A7" s="21" t="s">
        <v>391</v>
      </c>
      <c r="B7" s="29">
        <v>313</v>
      </c>
      <c r="C7" s="29">
        <v>1</v>
      </c>
      <c r="F7" s="29">
        <v>313</v>
      </c>
      <c r="J7" s="21" t="s">
        <v>243</v>
      </c>
    </row>
    <row r="8" spans="1:10" ht="15">
      <c r="A8" s="21" t="s">
        <v>391</v>
      </c>
      <c r="B8" s="29">
        <v>126.77</v>
      </c>
      <c r="C8" s="21">
        <v>0.405</v>
      </c>
      <c r="F8" s="29">
        <v>126.77</v>
      </c>
      <c r="J8" s="21" t="s">
        <v>244</v>
      </c>
    </row>
    <row r="9" spans="1:10" ht="15">
      <c r="A9" s="21" t="s">
        <v>391</v>
      </c>
      <c r="B9" s="29">
        <v>164.09</v>
      </c>
      <c r="E9" s="29">
        <v>9.022</v>
      </c>
      <c r="F9" s="29">
        <v>108.24</v>
      </c>
      <c r="G9" s="36">
        <v>0.516</v>
      </c>
      <c r="H9" s="21">
        <v>55.85</v>
      </c>
      <c r="J9" s="21" t="s">
        <v>183</v>
      </c>
    </row>
    <row r="10" spans="1:10" ht="15">
      <c r="A10" s="21" t="s">
        <v>391</v>
      </c>
      <c r="B10" s="29">
        <v>209.95</v>
      </c>
      <c r="C10" s="21">
        <v>0.67</v>
      </c>
      <c r="E10" s="29"/>
      <c r="F10" s="29">
        <v>209.95</v>
      </c>
      <c r="J10" s="21" t="s">
        <v>245</v>
      </c>
    </row>
    <row r="11" spans="1:10" s="35" customFormat="1" ht="15">
      <c r="A11" s="35" t="s">
        <v>16</v>
      </c>
      <c r="B11" s="37">
        <f>1.62*(3.8/20)*(4.44/1.7592)*313</f>
        <v>243.15360163710778</v>
      </c>
      <c r="C11" s="37">
        <f>1.62*(3.8/20)*(4.44/1.7592)</f>
        <v>0.7768485675306958</v>
      </c>
      <c r="E11" s="37"/>
      <c r="F11" s="37"/>
      <c r="J11" s="35" t="s">
        <v>17</v>
      </c>
    </row>
    <row r="12" spans="1:6" s="35" customFormat="1" ht="15">
      <c r="A12" s="38" t="s">
        <v>262</v>
      </c>
      <c r="B12" s="39">
        <f>AVERAGE(B5:B11)</f>
        <v>240.42337166244397</v>
      </c>
      <c r="E12" s="37"/>
      <c r="F12" s="37"/>
    </row>
    <row r="13" spans="1:6" ht="15">
      <c r="A13" s="30"/>
      <c r="B13" s="31"/>
      <c r="E13" s="29"/>
      <c r="F13" s="29"/>
    </row>
    <row r="14" spans="1:10" ht="15">
      <c r="A14" s="21" t="s">
        <v>415</v>
      </c>
      <c r="B14" s="29">
        <v>156.5</v>
      </c>
      <c r="C14" s="29">
        <v>0.5</v>
      </c>
      <c r="E14" s="29"/>
      <c r="F14" s="29">
        <v>156.5</v>
      </c>
      <c r="J14" s="21" t="s">
        <v>337</v>
      </c>
    </row>
    <row r="15" spans="1:10" ht="15">
      <c r="A15" s="21" t="s">
        <v>416</v>
      </c>
      <c r="B15" s="29">
        <v>194.16</v>
      </c>
      <c r="E15" s="29">
        <v>10</v>
      </c>
      <c r="F15" s="29">
        <v>120</v>
      </c>
      <c r="G15" s="21">
        <v>0.618</v>
      </c>
      <c r="H15" s="21">
        <v>74.16</v>
      </c>
      <c r="J15" s="21" t="s">
        <v>250</v>
      </c>
    </row>
    <row r="16" spans="1:10" ht="15">
      <c r="A16" s="21" t="s">
        <v>417</v>
      </c>
      <c r="B16" s="29">
        <v>187.8</v>
      </c>
      <c r="C16" s="29">
        <v>0.6</v>
      </c>
      <c r="E16" s="29"/>
      <c r="F16" s="29">
        <v>187.8</v>
      </c>
      <c r="J16" s="21" t="s">
        <v>337</v>
      </c>
    </row>
    <row r="17" spans="1:10" ht="15">
      <c r="A17" s="21" t="s">
        <v>418</v>
      </c>
      <c r="B17" s="29">
        <v>136</v>
      </c>
      <c r="C17" s="29"/>
      <c r="D17" s="29">
        <v>1</v>
      </c>
      <c r="E17" s="29"/>
      <c r="F17" s="29">
        <v>52</v>
      </c>
      <c r="G17" s="29"/>
      <c r="H17" s="29">
        <v>84</v>
      </c>
      <c r="J17" s="21" t="s">
        <v>184</v>
      </c>
    </row>
    <row r="18" spans="1:10" ht="15">
      <c r="A18" s="21" t="s">
        <v>418</v>
      </c>
      <c r="B18" s="29">
        <v>105.17</v>
      </c>
      <c r="C18" s="29"/>
      <c r="D18" s="29">
        <v>1.25</v>
      </c>
      <c r="E18" s="29"/>
      <c r="F18" s="29">
        <v>65</v>
      </c>
      <c r="G18" s="36">
        <v>0.618</v>
      </c>
      <c r="H18" s="29">
        <v>40.17</v>
      </c>
      <c r="J18" s="21" t="s">
        <v>101</v>
      </c>
    </row>
    <row r="19" spans="1:8" ht="15">
      <c r="A19" s="30" t="s">
        <v>263</v>
      </c>
      <c r="B19" s="31">
        <f>SUM(B14:B18)/5</f>
        <v>155.926</v>
      </c>
      <c r="C19" s="29"/>
      <c r="D19" s="29"/>
      <c r="E19" s="29"/>
      <c r="F19" s="29"/>
      <c r="G19" s="29"/>
      <c r="H19" s="29"/>
    </row>
    <row r="20" spans="1:8" ht="15">
      <c r="A20" s="30" t="s">
        <v>264</v>
      </c>
      <c r="B20" s="31">
        <f>239.97*0.719+155.93*0.281</f>
        <v>216.35476</v>
      </c>
      <c r="C20" s="29"/>
      <c r="D20" s="29"/>
      <c r="E20" s="29"/>
      <c r="F20" s="29"/>
      <c r="G20" s="29"/>
      <c r="H20" s="29"/>
    </row>
    <row r="21" spans="2:6" ht="15">
      <c r="B21" s="29"/>
      <c r="C21" s="29"/>
      <c r="F21" s="29"/>
    </row>
    <row r="22" spans="1:10" ht="15">
      <c r="A22" s="21" t="s">
        <v>401</v>
      </c>
      <c r="B22" s="29">
        <v>482.02</v>
      </c>
      <c r="C22" s="29">
        <v>1.54</v>
      </c>
      <c r="F22" s="29">
        <v>482.02</v>
      </c>
      <c r="J22" s="21" t="s">
        <v>241</v>
      </c>
    </row>
    <row r="23" spans="1:10" ht="15">
      <c r="A23" s="21" t="s">
        <v>402</v>
      </c>
      <c r="B23" s="29">
        <v>626</v>
      </c>
      <c r="C23" s="29">
        <v>2</v>
      </c>
      <c r="F23" s="29">
        <v>626</v>
      </c>
      <c r="J23" s="21" t="s">
        <v>332</v>
      </c>
    </row>
    <row r="24" spans="1:10" ht="15">
      <c r="A24" s="21" t="s">
        <v>403</v>
      </c>
      <c r="B24" s="29">
        <v>519.58</v>
      </c>
      <c r="C24" s="29">
        <v>1.66</v>
      </c>
      <c r="F24" s="29">
        <v>519.58</v>
      </c>
      <c r="J24" s="21" t="s">
        <v>332</v>
      </c>
    </row>
    <row r="25" spans="1:10" ht="15">
      <c r="A25" s="21" t="s">
        <v>404</v>
      </c>
      <c r="B25" s="29">
        <v>469.5</v>
      </c>
      <c r="C25" s="29">
        <v>1.5</v>
      </c>
      <c r="F25" s="29">
        <v>469.5</v>
      </c>
      <c r="J25" s="21" t="s">
        <v>332</v>
      </c>
    </row>
    <row r="26" spans="1:10" ht="15">
      <c r="A26" s="30" t="s">
        <v>19</v>
      </c>
      <c r="B26" s="31">
        <f>SUM(B22:B25)/4</f>
        <v>524.275</v>
      </c>
      <c r="C26" s="29"/>
      <c r="F26" s="29"/>
      <c r="J26" s="21" t="s">
        <v>185</v>
      </c>
    </row>
    <row r="27" spans="1:10" ht="15">
      <c r="A27" s="21" t="s">
        <v>322</v>
      </c>
      <c r="B27" s="29">
        <v>500.8</v>
      </c>
      <c r="C27" s="29">
        <v>1.6</v>
      </c>
      <c r="F27" s="29">
        <v>500.8</v>
      </c>
      <c r="J27" s="21" t="s">
        <v>246</v>
      </c>
    </row>
    <row r="28" spans="1:6" ht="15">
      <c r="A28" s="30" t="s">
        <v>266</v>
      </c>
      <c r="B28" s="31">
        <f>(B26+B27)/2</f>
        <v>512.5375</v>
      </c>
      <c r="C28" s="29"/>
      <c r="F28" s="29"/>
    </row>
    <row r="29" spans="2:6" ht="15">
      <c r="B29" s="29"/>
      <c r="C29" s="29"/>
      <c r="F29" s="29"/>
    </row>
    <row r="30" spans="1:10" ht="15">
      <c r="A30" s="21" t="s">
        <v>405</v>
      </c>
      <c r="B30" s="29">
        <v>425.68</v>
      </c>
      <c r="C30" s="29">
        <v>1.36</v>
      </c>
      <c r="F30" s="29">
        <v>425.68</v>
      </c>
      <c r="J30" s="21" t="s">
        <v>332</v>
      </c>
    </row>
    <row r="31" spans="1:10" ht="15">
      <c r="A31" s="21" t="s">
        <v>406</v>
      </c>
      <c r="B31" s="29">
        <v>391.25</v>
      </c>
      <c r="C31" s="29">
        <v>1.25</v>
      </c>
      <c r="F31" s="29">
        <v>391.25</v>
      </c>
      <c r="J31" s="21" t="s">
        <v>333</v>
      </c>
    </row>
    <row r="32" spans="1:10" ht="15">
      <c r="A32" s="21" t="s">
        <v>407</v>
      </c>
      <c r="B32" s="29">
        <v>626</v>
      </c>
      <c r="C32" s="29">
        <v>2</v>
      </c>
      <c r="F32" s="29">
        <v>626</v>
      </c>
      <c r="J32" s="21" t="s">
        <v>241</v>
      </c>
    </row>
    <row r="33" spans="1:10" ht="15">
      <c r="A33" s="21" t="s">
        <v>406</v>
      </c>
      <c r="B33" s="29">
        <v>259.79</v>
      </c>
      <c r="C33" s="29">
        <v>0.83</v>
      </c>
      <c r="F33" s="29">
        <v>259.79</v>
      </c>
      <c r="J33" s="21" t="s">
        <v>334</v>
      </c>
    </row>
    <row r="34" spans="1:10" ht="15">
      <c r="A34" s="21" t="s">
        <v>396</v>
      </c>
      <c r="B34" s="29">
        <v>313</v>
      </c>
      <c r="C34" s="29">
        <v>1</v>
      </c>
      <c r="F34" s="29">
        <v>313</v>
      </c>
      <c r="J34" s="21" t="s">
        <v>334</v>
      </c>
    </row>
    <row r="35" spans="1:10" ht="15">
      <c r="A35" s="21" t="s">
        <v>407</v>
      </c>
      <c r="B35" s="29">
        <v>250.4</v>
      </c>
      <c r="C35" s="29">
        <v>0.8</v>
      </c>
      <c r="F35" s="29">
        <v>250.4</v>
      </c>
      <c r="J35" s="21" t="s">
        <v>334</v>
      </c>
    </row>
    <row r="36" spans="1:10" ht="15">
      <c r="A36" s="21" t="s">
        <v>413</v>
      </c>
      <c r="B36" s="29">
        <v>209.71</v>
      </c>
      <c r="C36" s="29">
        <v>0.67</v>
      </c>
      <c r="F36" s="29">
        <v>209.71</v>
      </c>
      <c r="J36" s="21" t="s">
        <v>334</v>
      </c>
    </row>
    <row r="37" spans="1:6" ht="15">
      <c r="A37" s="30" t="s">
        <v>265</v>
      </c>
      <c r="B37" s="31">
        <f>SUM(B30:B36)/8</f>
        <v>309.47875</v>
      </c>
      <c r="C37" s="29"/>
      <c r="F37" s="29"/>
    </row>
    <row r="38" spans="1:6" ht="15">
      <c r="A38" s="30"/>
      <c r="B38" s="31"/>
      <c r="C38" s="29"/>
      <c r="F38" s="29"/>
    </row>
    <row r="39" spans="1:10" ht="15">
      <c r="A39" s="21" t="s">
        <v>286</v>
      </c>
      <c r="B39" s="29">
        <v>780</v>
      </c>
      <c r="C39" s="29"/>
      <c r="E39" s="21">
        <v>65</v>
      </c>
      <c r="F39" s="29"/>
      <c r="J39" s="21" t="s">
        <v>102</v>
      </c>
    </row>
    <row r="40" spans="1:10" ht="15">
      <c r="A40" s="21" t="s">
        <v>289</v>
      </c>
      <c r="B40" s="29">
        <v>420</v>
      </c>
      <c r="C40" s="29"/>
      <c r="F40" s="29"/>
      <c r="J40" s="21" t="s">
        <v>102</v>
      </c>
    </row>
    <row r="41" spans="1:10" ht="15">
      <c r="A41" s="32" t="s">
        <v>205</v>
      </c>
      <c r="B41" s="29">
        <v>109.33</v>
      </c>
      <c r="C41" s="29"/>
      <c r="D41" s="21">
        <v>1.33</v>
      </c>
      <c r="F41" s="29">
        <v>69.16</v>
      </c>
      <c r="G41" s="21">
        <v>0.618</v>
      </c>
      <c r="H41" s="21">
        <v>40.17</v>
      </c>
      <c r="J41" s="21" t="s">
        <v>90</v>
      </c>
    </row>
    <row r="42" spans="1:6" ht="15">
      <c r="A42" s="30"/>
      <c r="B42" s="31"/>
      <c r="C42" s="29"/>
      <c r="F42" s="29"/>
    </row>
    <row r="43" spans="1:6" ht="15">
      <c r="A43" s="30" t="s">
        <v>267</v>
      </c>
      <c r="B43" s="31">
        <v>239.96833333333333</v>
      </c>
      <c r="C43" s="29"/>
      <c r="F43" s="29"/>
    </row>
    <row r="44" spans="1:6" ht="15">
      <c r="A44" s="30"/>
      <c r="B44" s="31"/>
      <c r="C44" s="29"/>
      <c r="F44" s="29"/>
    </row>
    <row r="45" spans="1:10" ht="15">
      <c r="A45" s="21" t="s">
        <v>195</v>
      </c>
      <c r="B45" s="29" t="s">
        <v>196</v>
      </c>
      <c r="C45" s="29"/>
      <c r="E45" s="29">
        <v>50</v>
      </c>
      <c r="F45" s="29">
        <v>600</v>
      </c>
      <c r="G45" s="36">
        <v>0.3</v>
      </c>
      <c r="H45" s="29">
        <v>180</v>
      </c>
      <c r="J45" s="21" t="s">
        <v>133</v>
      </c>
    </row>
    <row r="46" spans="1:8" ht="15">
      <c r="A46" s="32" t="s">
        <v>197</v>
      </c>
      <c r="B46" s="29" t="s">
        <v>198</v>
      </c>
      <c r="C46" s="29"/>
      <c r="E46" s="29"/>
      <c r="F46" s="29"/>
      <c r="G46" s="36"/>
      <c r="H46" s="29"/>
    </row>
    <row r="47" spans="1:10" ht="15">
      <c r="A47" s="21" t="s">
        <v>199</v>
      </c>
      <c r="B47" s="29" t="s">
        <v>200</v>
      </c>
      <c r="C47" s="29"/>
      <c r="E47" s="29">
        <v>31.67</v>
      </c>
      <c r="F47" s="29">
        <v>380.04</v>
      </c>
      <c r="G47" s="36">
        <v>0.3</v>
      </c>
      <c r="H47" s="29">
        <v>114.01</v>
      </c>
      <c r="J47" s="21" t="s">
        <v>100</v>
      </c>
    </row>
    <row r="48" spans="1:8" ht="15">
      <c r="A48" s="21" t="s">
        <v>284</v>
      </c>
      <c r="B48" s="29" t="s">
        <v>285</v>
      </c>
      <c r="C48" s="29"/>
      <c r="E48" s="29"/>
      <c r="F48" s="29"/>
      <c r="G48" s="36"/>
      <c r="H48" s="29"/>
    </row>
    <row r="49" spans="1:10" ht="15">
      <c r="A49" s="21" t="s">
        <v>408</v>
      </c>
      <c r="B49" s="29">
        <v>357.84</v>
      </c>
      <c r="C49" s="29"/>
      <c r="E49" s="29">
        <v>19.67</v>
      </c>
      <c r="F49" s="29">
        <v>236.04</v>
      </c>
      <c r="G49" s="36">
        <v>0.516</v>
      </c>
      <c r="H49" s="29">
        <v>121.8</v>
      </c>
      <c r="J49" s="21" t="s">
        <v>134</v>
      </c>
    </row>
    <row r="50" spans="1:10" ht="15">
      <c r="A50" s="21" t="s">
        <v>392</v>
      </c>
      <c r="B50" s="21">
        <v>363.84</v>
      </c>
      <c r="E50" s="29">
        <v>20</v>
      </c>
      <c r="F50" s="29">
        <v>240</v>
      </c>
      <c r="G50" s="36">
        <v>0.516</v>
      </c>
      <c r="H50" s="21">
        <v>123.84</v>
      </c>
      <c r="J50" s="21" t="s">
        <v>135</v>
      </c>
    </row>
    <row r="51" spans="1:10" ht="15">
      <c r="A51" s="21" t="s">
        <v>411</v>
      </c>
      <c r="B51" s="29">
        <v>382.03</v>
      </c>
      <c r="E51" s="29">
        <v>21</v>
      </c>
      <c r="F51" s="29">
        <v>252</v>
      </c>
      <c r="G51" s="36">
        <v>0.516</v>
      </c>
      <c r="H51" s="29">
        <v>130.03</v>
      </c>
      <c r="J51" s="21" t="s">
        <v>335</v>
      </c>
    </row>
    <row r="52" spans="1:10" ht="15">
      <c r="A52" s="21" t="s">
        <v>412</v>
      </c>
      <c r="B52" s="29">
        <v>200.11</v>
      </c>
      <c r="E52" s="29">
        <v>11</v>
      </c>
      <c r="F52" s="29">
        <v>132</v>
      </c>
      <c r="G52" s="36">
        <v>0.516</v>
      </c>
      <c r="H52" s="29">
        <v>68.11</v>
      </c>
      <c r="J52" s="21" t="s">
        <v>336</v>
      </c>
    </row>
    <row r="53" spans="2:8" ht="15">
      <c r="B53" s="29"/>
      <c r="E53" s="29"/>
      <c r="F53" s="29"/>
      <c r="H53" s="29"/>
    </row>
    <row r="54" spans="1:10" ht="15">
      <c r="A54" s="21" t="s">
        <v>414</v>
      </c>
      <c r="B54" s="29">
        <v>120</v>
      </c>
      <c r="E54" s="29">
        <v>10</v>
      </c>
      <c r="F54" s="29">
        <v>120</v>
      </c>
      <c r="J54" s="21" t="s">
        <v>251</v>
      </c>
    </row>
    <row r="55" spans="2:6" ht="15">
      <c r="B55" s="29"/>
      <c r="E55" s="29"/>
      <c r="F55" s="29"/>
    </row>
    <row r="56" ht="18">
      <c r="A56" s="40" t="s">
        <v>484</v>
      </c>
    </row>
    <row r="57" spans="1:10" ht="15">
      <c r="A57" s="21" t="s">
        <v>391</v>
      </c>
      <c r="B57" s="29">
        <v>281.7</v>
      </c>
      <c r="C57" s="29">
        <v>0.9</v>
      </c>
      <c r="D57" s="29"/>
      <c r="E57" s="29"/>
      <c r="F57" s="29">
        <v>281.7</v>
      </c>
      <c r="J57" s="21" t="s">
        <v>252</v>
      </c>
    </row>
    <row r="58" spans="1:10" ht="15">
      <c r="A58" s="21" t="s">
        <v>390</v>
      </c>
      <c r="B58" s="29">
        <v>168.7</v>
      </c>
      <c r="C58" s="21">
        <v>0.539</v>
      </c>
      <c r="F58" s="29">
        <v>168.7</v>
      </c>
      <c r="J58" s="21" t="s">
        <v>398</v>
      </c>
    </row>
    <row r="59" spans="1:6" ht="15">
      <c r="A59" s="30" t="s">
        <v>268</v>
      </c>
      <c r="B59" s="31">
        <f>SUM(B57:B58)/2</f>
        <v>225.2</v>
      </c>
      <c r="F59" s="29"/>
    </row>
    <row r="60" spans="1:10" ht="15">
      <c r="A60" s="21" t="s">
        <v>418</v>
      </c>
      <c r="B60" s="29">
        <v>105.17</v>
      </c>
      <c r="C60" s="29"/>
      <c r="D60" s="29">
        <v>1.25</v>
      </c>
      <c r="E60" s="29"/>
      <c r="F60" s="29">
        <v>65</v>
      </c>
      <c r="G60" s="36">
        <v>0.618</v>
      </c>
      <c r="H60" s="29">
        <v>40.17</v>
      </c>
      <c r="J60" s="21" t="s">
        <v>101</v>
      </c>
    </row>
    <row r="61" spans="1:6" ht="15">
      <c r="A61" s="30" t="s">
        <v>264</v>
      </c>
      <c r="B61" s="31">
        <f>225.2*0.801+105.17*0.199</f>
        <v>201.31403</v>
      </c>
      <c r="F61" s="29"/>
    </row>
    <row r="62" spans="1:6" ht="15">
      <c r="A62" s="30"/>
      <c r="B62" s="31"/>
      <c r="F62" s="29"/>
    </row>
    <row r="63" spans="1:10" ht="15">
      <c r="A63" s="32" t="s">
        <v>293</v>
      </c>
      <c r="B63" s="29">
        <v>388</v>
      </c>
      <c r="E63" s="21">
        <v>20</v>
      </c>
      <c r="F63" s="29">
        <v>240</v>
      </c>
      <c r="G63" s="21">
        <v>0.618</v>
      </c>
      <c r="H63" s="21">
        <v>148</v>
      </c>
      <c r="J63" s="21" t="s">
        <v>136</v>
      </c>
    </row>
    <row r="64" spans="1:10" ht="15">
      <c r="A64" s="32" t="s">
        <v>294</v>
      </c>
      <c r="B64" s="29">
        <v>247</v>
      </c>
      <c r="E64" s="21">
        <v>12.7</v>
      </c>
      <c r="F64" s="29">
        <v>153</v>
      </c>
      <c r="G64" s="21">
        <v>0.618</v>
      </c>
      <c r="H64" s="21">
        <v>94</v>
      </c>
      <c r="J64" s="21" t="s">
        <v>202</v>
      </c>
    </row>
    <row r="65" spans="1:6" ht="15">
      <c r="A65" s="30"/>
      <c r="F65" s="29"/>
    </row>
    <row r="66" spans="1:10" ht="15">
      <c r="A66" s="21" t="s">
        <v>397</v>
      </c>
      <c r="B66" s="29">
        <v>519.58</v>
      </c>
      <c r="C66" s="21">
        <v>1.66</v>
      </c>
      <c r="F66" s="29">
        <v>519.58</v>
      </c>
      <c r="J66" s="21" t="s">
        <v>253</v>
      </c>
    </row>
    <row r="67" spans="1:10" ht="15">
      <c r="A67" s="21" t="s">
        <v>396</v>
      </c>
      <c r="B67" s="21">
        <v>257.91</v>
      </c>
      <c r="C67" s="21">
        <v>0.824</v>
      </c>
      <c r="F67" s="29">
        <v>257.91</v>
      </c>
      <c r="J67" s="21" t="s">
        <v>254</v>
      </c>
    </row>
    <row r="68" spans="1:10" ht="15">
      <c r="A68" s="21" t="s">
        <v>399</v>
      </c>
      <c r="B68" s="29">
        <v>341.17</v>
      </c>
      <c r="C68" s="21">
        <v>1.09</v>
      </c>
      <c r="F68" s="29">
        <v>341.17</v>
      </c>
      <c r="J68" s="21" t="s">
        <v>255</v>
      </c>
    </row>
    <row r="69" spans="1:6" ht="15">
      <c r="A69" s="30" t="s">
        <v>269</v>
      </c>
      <c r="B69" s="31">
        <f>SUM(B66:B68)/3</f>
        <v>372.8866666666667</v>
      </c>
      <c r="F69" s="29"/>
    </row>
    <row r="70" spans="1:6" ht="15">
      <c r="A70" s="30" t="s">
        <v>15</v>
      </c>
      <c r="B70" s="31">
        <v>512.54</v>
      </c>
      <c r="F70" s="29"/>
    </row>
    <row r="71" spans="1:6" ht="15">
      <c r="A71" s="30" t="s">
        <v>267</v>
      </c>
      <c r="B71" s="31">
        <v>225.2</v>
      </c>
      <c r="F71" s="29"/>
    </row>
    <row r="73" spans="1:6" ht="15">
      <c r="A73" s="30"/>
      <c r="B73" s="31"/>
      <c r="F73" s="29"/>
    </row>
    <row r="74" spans="1:10" ht="15">
      <c r="A74" s="21" t="s">
        <v>392</v>
      </c>
      <c r="B74" s="29">
        <v>339.58</v>
      </c>
      <c r="E74" s="29">
        <v>20</v>
      </c>
      <c r="F74" s="29">
        <v>224</v>
      </c>
      <c r="G74" s="21">
        <v>0.516</v>
      </c>
      <c r="H74" s="21">
        <v>115.58</v>
      </c>
      <c r="J74" s="21" t="s">
        <v>138</v>
      </c>
    </row>
    <row r="75" spans="2:6" ht="15">
      <c r="B75" s="29"/>
      <c r="E75" s="29"/>
      <c r="F75" s="29"/>
    </row>
    <row r="76" spans="1:10" ht="15">
      <c r="A76" s="21" t="s">
        <v>400</v>
      </c>
      <c r="B76" s="29">
        <v>228.49</v>
      </c>
      <c r="C76" s="21">
        <v>0.73</v>
      </c>
      <c r="E76" s="29"/>
      <c r="F76" s="29">
        <v>228.49</v>
      </c>
      <c r="J76" s="21" t="s">
        <v>175</v>
      </c>
    </row>
    <row r="78" ht="15">
      <c r="A78" s="15" t="s">
        <v>389</v>
      </c>
    </row>
    <row r="79" spans="1:10" ht="15">
      <c r="A79" s="21" t="s">
        <v>391</v>
      </c>
      <c r="B79" s="29">
        <v>313</v>
      </c>
      <c r="C79" s="29">
        <v>1</v>
      </c>
      <c r="D79" s="29"/>
      <c r="E79" s="29"/>
      <c r="F79" s="29">
        <v>313</v>
      </c>
      <c r="J79" s="21" t="s">
        <v>252</v>
      </c>
    </row>
    <row r="80" spans="1:6" ht="15">
      <c r="A80" s="30" t="s">
        <v>272</v>
      </c>
      <c r="B80" s="31">
        <v>239.97</v>
      </c>
      <c r="C80" s="29"/>
      <c r="D80" s="29"/>
      <c r="E80" s="29"/>
      <c r="F80" s="29"/>
    </row>
    <row r="81" spans="1:10" ht="15">
      <c r="A81" s="21" t="s">
        <v>419</v>
      </c>
      <c r="B81" s="29">
        <v>155.33</v>
      </c>
      <c r="C81" s="29"/>
      <c r="D81" s="29"/>
      <c r="E81" s="29">
        <v>8</v>
      </c>
      <c r="F81" s="29">
        <v>96</v>
      </c>
      <c r="G81" s="36">
        <v>0.618</v>
      </c>
      <c r="H81" s="29">
        <v>59.33</v>
      </c>
      <c r="J81" s="21" t="s">
        <v>176</v>
      </c>
    </row>
    <row r="82" spans="1:6" ht="15">
      <c r="A82" s="30" t="s">
        <v>270</v>
      </c>
      <c r="B82" s="31">
        <v>155.33</v>
      </c>
      <c r="C82" s="29"/>
      <c r="D82" s="29"/>
      <c r="E82" s="29"/>
      <c r="F82" s="29"/>
    </row>
    <row r="83" spans="1:6" ht="15">
      <c r="A83" s="30" t="s">
        <v>271</v>
      </c>
      <c r="B83" s="31">
        <f>239.97*0.926+155.33*0.074</f>
        <v>233.70664</v>
      </c>
      <c r="C83" s="29"/>
      <c r="D83" s="29"/>
      <c r="E83" s="29"/>
      <c r="F83" s="29"/>
    </row>
    <row r="84" spans="1:6" ht="15">
      <c r="A84" s="30" t="s">
        <v>273</v>
      </c>
      <c r="B84" s="31">
        <v>309.47875</v>
      </c>
      <c r="C84" s="29"/>
      <c r="D84" s="29"/>
      <c r="E84" s="29"/>
      <c r="F84" s="29"/>
    </row>
    <row r="85" spans="1:6" ht="15">
      <c r="A85" s="30" t="s">
        <v>274</v>
      </c>
      <c r="B85" s="31">
        <v>512.5375</v>
      </c>
      <c r="C85" s="29"/>
      <c r="D85" s="29"/>
      <c r="E85" s="29"/>
      <c r="F85" s="29"/>
    </row>
    <row r="86" spans="1:6" ht="15">
      <c r="A86" s="30" t="s">
        <v>275</v>
      </c>
      <c r="B86" s="31">
        <v>239.97</v>
      </c>
      <c r="C86" s="29"/>
      <c r="D86" s="29"/>
      <c r="E86" s="29"/>
      <c r="F86" s="29"/>
    </row>
    <row r="87" spans="1:6" ht="15">
      <c r="A87" s="30"/>
      <c r="B87" s="31"/>
      <c r="C87" s="29"/>
      <c r="D87" s="29"/>
      <c r="E87" s="29"/>
      <c r="F87" s="29"/>
    </row>
    <row r="88" spans="1:6" ht="15">
      <c r="A88" s="30"/>
      <c r="B88" s="31"/>
      <c r="C88" s="29"/>
      <c r="D88" s="29"/>
      <c r="E88" s="29"/>
      <c r="F88" s="29"/>
    </row>
    <row r="89" spans="1:10" ht="15">
      <c r="A89" s="21" t="s">
        <v>392</v>
      </c>
      <c r="B89" s="21">
        <v>339.58</v>
      </c>
      <c r="E89" s="29">
        <v>20</v>
      </c>
      <c r="F89" s="29">
        <v>224</v>
      </c>
      <c r="G89" s="21">
        <v>0.516</v>
      </c>
      <c r="H89" s="21">
        <v>115.58</v>
      </c>
      <c r="J89" s="21" t="s">
        <v>138</v>
      </c>
    </row>
    <row r="90" spans="5:6" ht="15">
      <c r="E90" s="29"/>
      <c r="F90" s="29"/>
    </row>
    <row r="93" ht="18">
      <c r="A93" s="40" t="s">
        <v>52</v>
      </c>
    </row>
    <row r="94" spans="1:10" ht="15">
      <c r="A94" s="21" t="s">
        <v>388</v>
      </c>
      <c r="B94" s="29">
        <v>120.62</v>
      </c>
      <c r="C94" s="29"/>
      <c r="D94" s="29"/>
      <c r="E94" s="29"/>
      <c r="F94" s="29">
        <v>70</v>
      </c>
      <c r="G94" s="36"/>
      <c r="H94" s="29">
        <v>50.62</v>
      </c>
      <c r="J94" s="21" t="s">
        <v>179</v>
      </c>
    </row>
    <row r="96" ht="18">
      <c r="A96" s="40" t="s">
        <v>489</v>
      </c>
    </row>
    <row r="97" spans="1:10" ht="15">
      <c r="A97" s="21" t="s">
        <v>391</v>
      </c>
      <c r="B97" s="29">
        <v>344.3</v>
      </c>
      <c r="C97" s="29">
        <v>1.1</v>
      </c>
      <c r="D97" s="29"/>
      <c r="E97" s="29"/>
      <c r="F97" s="29">
        <v>344.3</v>
      </c>
      <c r="J97" s="21" t="s">
        <v>261</v>
      </c>
    </row>
    <row r="98" spans="1:10" ht="15">
      <c r="A98" s="21" t="s">
        <v>392</v>
      </c>
      <c r="B98" s="21">
        <v>339.58</v>
      </c>
      <c r="E98" s="29">
        <v>20</v>
      </c>
      <c r="F98" s="29">
        <v>224</v>
      </c>
      <c r="G98" s="21">
        <v>0.516</v>
      </c>
      <c r="H98" s="21">
        <v>115.58</v>
      </c>
      <c r="J98" s="21" t="s">
        <v>138</v>
      </c>
    </row>
    <row r="99" spans="5:6" ht="15">
      <c r="E99" s="29"/>
      <c r="F99" s="29"/>
    </row>
    <row r="101" ht="16.5">
      <c r="A101" s="41" t="s">
        <v>362</v>
      </c>
    </row>
    <row r="102" spans="1:10" ht="15">
      <c r="A102" s="21" t="s">
        <v>391</v>
      </c>
      <c r="B102" s="29">
        <v>396</v>
      </c>
      <c r="C102" s="29">
        <v>1.1</v>
      </c>
      <c r="D102" s="29"/>
      <c r="E102" s="29"/>
      <c r="F102" s="29">
        <v>396</v>
      </c>
      <c r="J102" s="21" t="s">
        <v>137</v>
      </c>
    </row>
    <row r="103" spans="1:10" ht="15">
      <c r="A103" s="21" t="s">
        <v>392</v>
      </c>
      <c r="B103" s="21">
        <v>339.58</v>
      </c>
      <c r="E103" s="29">
        <v>20</v>
      </c>
      <c r="F103" s="29">
        <v>224</v>
      </c>
      <c r="G103" s="21">
        <v>0.516</v>
      </c>
      <c r="H103" s="21">
        <v>115.58</v>
      </c>
      <c r="J103" s="21" t="s">
        <v>138</v>
      </c>
    </row>
  </sheetData>
  <sheetProtection/>
  <mergeCells count="1">
    <mergeCell ref="C2:F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87"/>
  <sheetViews>
    <sheetView zoomScalePageLayoutView="0" workbookViewId="0" topLeftCell="A65">
      <selection activeCell="L13" sqref="L13"/>
    </sheetView>
  </sheetViews>
  <sheetFormatPr defaultColWidth="8.8515625" defaultRowHeight="12.75"/>
  <cols>
    <col min="1" max="1" width="22.140625" style="21" customWidth="1"/>
    <col min="2" max="2" width="8.8515625" style="21" customWidth="1"/>
    <col min="3" max="3" width="20.421875" style="21" customWidth="1"/>
    <col min="4" max="4" width="19.00390625" style="21" customWidth="1"/>
    <col min="5" max="5" width="13.421875" style="21" customWidth="1"/>
    <col min="6" max="8" width="8.8515625" style="21" customWidth="1"/>
    <col min="9" max="9" width="21.7109375" style="21" customWidth="1"/>
    <col min="10" max="16384" width="8.8515625" style="21" customWidth="1"/>
  </cols>
  <sheetData>
    <row r="1" ht="15">
      <c r="A1" s="15" t="s">
        <v>291</v>
      </c>
    </row>
    <row r="2" ht="15">
      <c r="A2" s="21" t="s">
        <v>56</v>
      </c>
    </row>
    <row r="3" ht="15">
      <c r="A3" s="21" t="s">
        <v>139</v>
      </c>
    </row>
    <row r="4" ht="15">
      <c r="A4" s="21" t="s">
        <v>140</v>
      </c>
    </row>
    <row r="5" ht="15">
      <c r="A5" s="21" t="s">
        <v>57</v>
      </c>
    </row>
    <row r="7" spans="1:4" ht="15">
      <c r="A7" s="15" t="s">
        <v>292</v>
      </c>
      <c r="D7" s="15" t="s">
        <v>291</v>
      </c>
    </row>
    <row r="8" spans="1:3" ht="15">
      <c r="A8" s="15"/>
      <c r="C8" s="15"/>
    </row>
    <row r="9" spans="1:10" ht="15">
      <c r="A9" s="15"/>
      <c r="D9" s="27" t="s">
        <v>394</v>
      </c>
      <c r="E9" s="42" t="s">
        <v>393</v>
      </c>
      <c r="F9" s="42"/>
      <c r="G9" s="42"/>
      <c r="H9" s="42"/>
      <c r="I9" s="42" t="s">
        <v>378</v>
      </c>
      <c r="J9" s="42"/>
    </row>
    <row r="10" spans="1:12" ht="15">
      <c r="A10" s="15"/>
      <c r="D10" s="27" t="s">
        <v>395</v>
      </c>
      <c r="E10" s="27" t="s">
        <v>514</v>
      </c>
      <c r="F10" s="27" t="s">
        <v>515</v>
      </c>
      <c r="G10" s="27" t="s">
        <v>376</v>
      </c>
      <c r="H10" s="27" t="s">
        <v>377</v>
      </c>
      <c r="I10" s="27" t="s">
        <v>380</v>
      </c>
      <c r="J10" s="27" t="s">
        <v>381</v>
      </c>
      <c r="K10" s="27" t="s">
        <v>162</v>
      </c>
      <c r="L10" s="27" t="s">
        <v>422</v>
      </c>
    </row>
    <row r="11" spans="1:2" ht="15">
      <c r="A11" s="15" t="s">
        <v>187</v>
      </c>
      <c r="B11" s="15"/>
    </row>
    <row r="12" spans="1:12" ht="15">
      <c r="A12" s="21" t="s">
        <v>388</v>
      </c>
      <c r="B12" s="29">
        <v>313</v>
      </c>
      <c r="D12" s="21">
        <v>185.35</v>
      </c>
      <c r="G12" s="21">
        <v>10</v>
      </c>
      <c r="H12" s="21">
        <v>120</v>
      </c>
      <c r="I12" s="21">
        <v>0.545</v>
      </c>
      <c r="J12" s="21">
        <v>65.35</v>
      </c>
      <c r="K12" s="21">
        <v>76.44</v>
      </c>
      <c r="L12" s="21" t="s">
        <v>425</v>
      </c>
    </row>
    <row r="13" spans="1:12" ht="15">
      <c r="A13" s="21" t="s">
        <v>391</v>
      </c>
      <c r="B13" s="29">
        <v>313</v>
      </c>
      <c r="D13" s="29">
        <v>321.6</v>
      </c>
      <c r="G13" s="21">
        <v>14</v>
      </c>
      <c r="H13" s="21">
        <v>168</v>
      </c>
      <c r="I13" s="21">
        <v>0.914</v>
      </c>
      <c r="J13" s="29">
        <v>153.6</v>
      </c>
      <c r="K13" s="29">
        <v>153.6</v>
      </c>
      <c r="L13" s="21" t="s">
        <v>104</v>
      </c>
    </row>
    <row r="14" spans="1:12" ht="15">
      <c r="A14" s="21" t="s">
        <v>391</v>
      </c>
      <c r="B14" s="29">
        <v>313</v>
      </c>
      <c r="D14" s="21">
        <v>139.05</v>
      </c>
      <c r="G14" s="21">
        <v>7.5</v>
      </c>
      <c r="H14" s="21">
        <v>90</v>
      </c>
      <c r="I14" s="21">
        <v>0.545</v>
      </c>
      <c r="J14" s="21">
        <v>49.05</v>
      </c>
      <c r="K14" s="21">
        <v>57.33</v>
      </c>
      <c r="L14" s="21" t="s">
        <v>105</v>
      </c>
    </row>
    <row r="15" spans="1:12" ht="15">
      <c r="A15" s="21" t="s">
        <v>391</v>
      </c>
      <c r="B15" s="29">
        <v>126.77</v>
      </c>
      <c r="D15" s="21">
        <v>139.05</v>
      </c>
      <c r="G15" s="21">
        <v>7.5</v>
      </c>
      <c r="H15" s="21">
        <v>90</v>
      </c>
      <c r="I15" s="21">
        <v>0.545</v>
      </c>
      <c r="J15" s="21">
        <v>49.05</v>
      </c>
      <c r="K15" s="21">
        <v>57.33</v>
      </c>
      <c r="L15" s="21" t="s">
        <v>106</v>
      </c>
    </row>
    <row r="16" spans="1:4" ht="15">
      <c r="A16" s="21" t="s">
        <v>391</v>
      </c>
      <c r="B16" s="29">
        <v>164.09</v>
      </c>
      <c r="D16" s="29"/>
    </row>
    <row r="17" spans="1:4" ht="15">
      <c r="A17" s="21" t="s">
        <v>391</v>
      </c>
      <c r="B17" s="29">
        <v>209.95</v>
      </c>
      <c r="D17" s="29"/>
    </row>
    <row r="18" spans="1:2" ht="15">
      <c r="A18" s="21" t="s">
        <v>391</v>
      </c>
      <c r="B18" s="29">
        <v>281.7</v>
      </c>
    </row>
    <row r="19" spans="1:2" ht="15">
      <c r="A19" s="21" t="s">
        <v>390</v>
      </c>
      <c r="B19" s="29">
        <v>168.7</v>
      </c>
    </row>
    <row r="20" spans="1:2" ht="15">
      <c r="A20" s="21" t="s">
        <v>391</v>
      </c>
      <c r="B20" s="29">
        <v>313</v>
      </c>
    </row>
    <row r="21" spans="1:2" ht="15">
      <c r="A21" s="21" t="s">
        <v>388</v>
      </c>
      <c r="B21" s="29">
        <v>120.62</v>
      </c>
    </row>
    <row r="22" spans="1:2" ht="15">
      <c r="A22" s="21" t="s">
        <v>391</v>
      </c>
      <c r="B22" s="29">
        <v>344.3</v>
      </c>
    </row>
    <row r="23" spans="1:2" ht="15">
      <c r="A23" s="21" t="s">
        <v>391</v>
      </c>
      <c r="B23" s="29">
        <v>396</v>
      </c>
    </row>
    <row r="24" spans="1:12" ht="15">
      <c r="A24" s="30" t="s">
        <v>151</v>
      </c>
      <c r="B24" s="31">
        <f>SUM(B12:B23)/12</f>
        <v>255.34416666666667</v>
      </c>
      <c r="D24" s="31">
        <v>196.26</v>
      </c>
      <c r="L24" s="21" t="s">
        <v>58</v>
      </c>
    </row>
    <row r="25" spans="1:12" ht="15">
      <c r="A25" s="30" t="s">
        <v>161</v>
      </c>
      <c r="B25" s="31"/>
      <c r="D25" s="31">
        <v>203.18</v>
      </c>
      <c r="L25" s="21" t="s">
        <v>201</v>
      </c>
    </row>
    <row r="26" ht="15">
      <c r="A26" s="15" t="s">
        <v>188</v>
      </c>
    </row>
    <row r="27" spans="1:2" ht="15">
      <c r="A27" s="21" t="s">
        <v>415</v>
      </c>
      <c r="B27" s="29">
        <v>156.5</v>
      </c>
    </row>
    <row r="28" spans="1:2" ht="15">
      <c r="A28" s="21" t="s">
        <v>416</v>
      </c>
      <c r="B28" s="29">
        <v>194.16</v>
      </c>
    </row>
    <row r="29" spans="1:2" ht="15">
      <c r="A29" s="21" t="s">
        <v>417</v>
      </c>
      <c r="B29" s="29">
        <v>187.8</v>
      </c>
    </row>
    <row r="30" spans="1:12" ht="15">
      <c r="A30" s="21" t="s">
        <v>418</v>
      </c>
      <c r="B30" s="29">
        <v>136</v>
      </c>
      <c r="D30" s="21">
        <v>42.07</v>
      </c>
      <c r="F30" s="29">
        <v>0.5</v>
      </c>
      <c r="H30" s="21">
        <v>26</v>
      </c>
      <c r="I30" s="21">
        <v>0.618</v>
      </c>
      <c r="J30" s="21">
        <v>16.07</v>
      </c>
      <c r="L30" s="21" t="s">
        <v>107</v>
      </c>
    </row>
    <row r="31" spans="1:12" ht="15">
      <c r="A31" s="21" t="s">
        <v>419</v>
      </c>
      <c r="B31" s="29">
        <v>155.33</v>
      </c>
      <c r="D31" s="21">
        <v>36.59</v>
      </c>
      <c r="F31" s="21">
        <v>0.435</v>
      </c>
      <c r="H31" s="21">
        <v>22.62</v>
      </c>
      <c r="I31" s="21">
        <v>0.618</v>
      </c>
      <c r="J31" s="21">
        <v>13.98</v>
      </c>
      <c r="L31" s="21" t="s">
        <v>108</v>
      </c>
    </row>
    <row r="32" spans="1:12" ht="15">
      <c r="A32" s="21" t="s">
        <v>418</v>
      </c>
      <c r="B32" s="29">
        <v>105.17</v>
      </c>
      <c r="D32" s="21">
        <v>262.12</v>
      </c>
      <c r="G32" s="29">
        <v>13.5</v>
      </c>
      <c r="H32" s="21">
        <v>162</v>
      </c>
      <c r="I32" s="21">
        <v>0.618</v>
      </c>
      <c r="J32" s="21">
        <v>100.12</v>
      </c>
      <c r="L32" s="21" t="s">
        <v>109</v>
      </c>
    </row>
    <row r="33" spans="1:12" ht="15">
      <c r="A33" s="21" t="s">
        <v>418</v>
      </c>
      <c r="B33" s="29">
        <v>105.17</v>
      </c>
      <c r="D33" s="21">
        <v>105.17</v>
      </c>
      <c r="F33" s="21">
        <v>1.25</v>
      </c>
      <c r="H33" s="21">
        <v>65</v>
      </c>
      <c r="I33" s="21">
        <v>0.618</v>
      </c>
      <c r="J33" s="21">
        <v>40.17</v>
      </c>
      <c r="L33" s="21" t="s">
        <v>110</v>
      </c>
    </row>
    <row r="34" spans="2:4" ht="15">
      <c r="B34" s="31">
        <f>SUM(B27:B33)/7</f>
        <v>148.59</v>
      </c>
      <c r="D34" s="31">
        <f>SUM(D30:D33)/4</f>
        <v>111.4875</v>
      </c>
    </row>
    <row r="35" ht="15">
      <c r="A35" s="15" t="s">
        <v>189</v>
      </c>
    </row>
    <row r="36" spans="1:2" ht="15">
      <c r="A36" s="21" t="s">
        <v>405</v>
      </c>
      <c r="B36" s="29">
        <v>425.68</v>
      </c>
    </row>
    <row r="37" spans="1:2" ht="15">
      <c r="A37" s="21" t="s">
        <v>406</v>
      </c>
      <c r="B37" s="29">
        <v>391.25</v>
      </c>
    </row>
    <row r="38" spans="1:2" ht="15">
      <c r="A38" s="21" t="s">
        <v>407</v>
      </c>
      <c r="B38" s="29">
        <v>626</v>
      </c>
    </row>
    <row r="39" spans="1:2" ht="15">
      <c r="A39" s="21" t="s">
        <v>406</v>
      </c>
      <c r="B39" s="29">
        <v>259.79</v>
      </c>
    </row>
    <row r="40" spans="1:2" ht="15">
      <c r="A40" s="21" t="s">
        <v>396</v>
      </c>
      <c r="B40" s="29">
        <v>313</v>
      </c>
    </row>
    <row r="41" spans="1:2" ht="15">
      <c r="A41" s="21" t="s">
        <v>407</v>
      </c>
      <c r="B41" s="29">
        <v>250.4</v>
      </c>
    </row>
    <row r="42" spans="1:2" ht="15">
      <c r="A42" s="21" t="s">
        <v>413</v>
      </c>
      <c r="B42" s="29">
        <v>209.71</v>
      </c>
    </row>
    <row r="43" spans="1:2" ht="15">
      <c r="A43" s="21" t="s">
        <v>397</v>
      </c>
      <c r="B43" s="29">
        <v>519.58</v>
      </c>
    </row>
    <row r="44" spans="1:2" ht="15">
      <c r="A44" s="21" t="s">
        <v>396</v>
      </c>
      <c r="B44" s="21">
        <v>257.91</v>
      </c>
    </row>
    <row r="45" spans="1:2" ht="15">
      <c r="A45" s="21" t="s">
        <v>399</v>
      </c>
      <c r="B45" s="29">
        <v>341.17</v>
      </c>
    </row>
    <row r="46" spans="2:12" ht="15">
      <c r="B46" s="31">
        <f>SUM(B36:B45)/10</f>
        <v>359.44899999999996</v>
      </c>
      <c r="D46" s="31">
        <f>359.45*0.77</f>
        <v>276.7765</v>
      </c>
      <c r="L46" s="21" t="s">
        <v>150</v>
      </c>
    </row>
    <row r="47" ht="15">
      <c r="A47" s="15" t="s">
        <v>190</v>
      </c>
    </row>
    <row r="48" spans="1:2" ht="15">
      <c r="A48" s="21" t="s">
        <v>401</v>
      </c>
      <c r="B48" s="29">
        <v>482.02</v>
      </c>
    </row>
    <row r="49" spans="1:2" ht="15">
      <c r="A49" s="21" t="s">
        <v>402</v>
      </c>
      <c r="B49" s="29">
        <v>626</v>
      </c>
    </row>
    <row r="50" spans="1:2" ht="15">
      <c r="A50" s="21" t="s">
        <v>403</v>
      </c>
      <c r="B50" s="29">
        <v>519.58</v>
      </c>
    </row>
    <row r="51" spans="1:2" ht="15">
      <c r="A51" s="21" t="s">
        <v>404</v>
      </c>
      <c r="B51" s="29">
        <v>469.5</v>
      </c>
    </row>
    <row r="52" ht="15">
      <c r="B52" s="31">
        <f>SUM(B48:B51)/4</f>
        <v>524.275</v>
      </c>
    </row>
    <row r="53" ht="15">
      <c r="A53" s="15" t="s">
        <v>191</v>
      </c>
    </row>
    <row r="54" spans="1:2" ht="15">
      <c r="A54" s="21" t="s">
        <v>408</v>
      </c>
      <c r="B54" s="29">
        <v>357.84</v>
      </c>
    </row>
    <row r="55" spans="1:2" ht="15">
      <c r="A55" s="21" t="s">
        <v>392</v>
      </c>
      <c r="B55" s="21">
        <v>363.84</v>
      </c>
    </row>
    <row r="56" spans="1:2" ht="15">
      <c r="A56" s="21" t="s">
        <v>392</v>
      </c>
      <c r="B56" s="29">
        <v>339.58</v>
      </c>
    </row>
    <row r="57" ht="15">
      <c r="B57" s="31">
        <f>SUM(B54:B56)/3</f>
        <v>353.75333333333333</v>
      </c>
    </row>
    <row r="58" spans="1:2" ht="15">
      <c r="A58" s="15" t="s">
        <v>322</v>
      </c>
      <c r="B58" s="29"/>
    </row>
    <row r="59" spans="1:12" ht="15">
      <c r="A59" s="21" t="s">
        <v>322</v>
      </c>
      <c r="B59" s="31">
        <v>500.8</v>
      </c>
      <c r="D59" s="15">
        <v>385.62</v>
      </c>
      <c r="L59" s="21" t="s">
        <v>150</v>
      </c>
    </row>
    <row r="60" ht="15">
      <c r="A60" s="15" t="s">
        <v>192</v>
      </c>
    </row>
    <row r="61" spans="1:2" ht="15">
      <c r="A61" s="21" t="s">
        <v>411</v>
      </c>
      <c r="B61" s="29">
        <v>382.03</v>
      </c>
    </row>
    <row r="62" spans="1:2" ht="15">
      <c r="A62" s="21" t="s">
        <v>414</v>
      </c>
      <c r="B62" s="29">
        <v>120</v>
      </c>
    </row>
    <row r="63" ht="15">
      <c r="B63" s="31">
        <f>SUM(B61:B62)/2</f>
        <v>251.015</v>
      </c>
    </row>
    <row r="64" ht="15">
      <c r="A64" s="15" t="s">
        <v>193</v>
      </c>
    </row>
    <row r="65" spans="1:2" ht="15">
      <c r="A65" s="21" t="s">
        <v>400</v>
      </c>
      <c r="B65" s="31">
        <v>228.49</v>
      </c>
    </row>
    <row r="66" ht="15">
      <c r="A66" s="15" t="s">
        <v>194</v>
      </c>
    </row>
    <row r="67" spans="1:2" ht="15">
      <c r="A67" s="21" t="s">
        <v>195</v>
      </c>
      <c r="B67" s="29">
        <v>1170</v>
      </c>
    </row>
    <row r="68" spans="1:2" ht="15">
      <c r="A68" s="32" t="s">
        <v>197</v>
      </c>
      <c r="B68" s="29">
        <v>2340</v>
      </c>
    </row>
    <row r="69" spans="1:2" ht="15">
      <c r="A69" s="21" t="s">
        <v>199</v>
      </c>
      <c r="B69" s="29">
        <v>577</v>
      </c>
    </row>
    <row r="70" spans="1:2" ht="15">
      <c r="A70" s="21" t="s">
        <v>284</v>
      </c>
      <c r="B70" s="29">
        <v>824</v>
      </c>
    </row>
    <row r="71" ht="15">
      <c r="B71" s="15">
        <f>SUM(B67:B70)/4</f>
        <v>1227.75</v>
      </c>
    </row>
    <row r="72" ht="15">
      <c r="A72" s="15" t="s">
        <v>290</v>
      </c>
    </row>
    <row r="73" spans="1:12" ht="15">
      <c r="A73" s="32" t="s">
        <v>424</v>
      </c>
      <c r="B73" s="29">
        <v>388</v>
      </c>
      <c r="D73" s="21">
        <v>214</v>
      </c>
      <c r="G73" s="21">
        <v>11</v>
      </c>
      <c r="H73" s="21">
        <v>132</v>
      </c>
      <c r="I73" s="21">
        <v>0.618</v>
      </c>
      <c r="J73" s="21">
        <v>82</v>
      </c>
      <c r="L73" s="21" t="s">
        <v>207</v>
      </c>
    </row>
    <row r="74" spans="1:2" ht="15">
      <c r="A74" s="21" t="s">
        <v>286</v>
      </c>
      <c r="B74" s="29">
        <v>780</v>
      </c>
    </row>
    <row r="75" spans="1:2" ht="15">
      <c r="A75" s="21" t="s">
        <v>289</v>
      </c>
      <c r="B75" s="29">
        <v>420</v>
      </c>
    </row>
    <row r="76" spans="1:12" ht="15">
      <c r="A76" s="21" t="s">
        <v>287</v>
      </c>
      <c r="B76" s="29">
        <v>525</v>
      </c>
      <c r="D76" s="21">
        <v>350</v>
      </c>
      <c r="L76" s="21" t="s">
        <v>111</v>
      </c>
    </row>
    <row r="77" spans="2:12" ht="15">
      <c r="B77" s="31">
        <f>SUM(B73:B76)/4</f>
        <v>528.25</v>
      </c>
      <c r="D77" s="31">
        <f>214+350/2</f>
        <v>389</v>
      </c>
      <c r="L77" s="21" t="s">
        <v>208</v>
      </c>
    </row>
    <row r="78" ht="15">
      <c r="A78" s="15" t="s">
        <v>203</v>
      </c>
    </row>
    <row r="79" spans="1:2" ht="15">
      <c r="A79" s="21" t="s">
        <v>204</v>
      </c>
      <c r="B79" s="29">
        <v>109.33</v>
      </c>
    </row>
    <row r="80" spans="1:12" ht="15">
      <c r="A80" s="32" t="s">
        <v>294</v>
      </c>
      <c r="B80" s="29">
        <v>247</v>
      </c>
      <c r="D80" s="21">
        <v>136</v>
      </c>
      <c r="G80" s="21">
        <v>7</v>
      </c>
      <c r="H80" s="21">
        <v>84</v>
      </c>
      <c r="I80" s="21">
        <v>0.618</v>
      </c>
      <c r="J80" s="21">
        <v>52</v>
      </c>
      <c r="L80" s="21" t="s">
        <v>207</v>
      </c>
    </row>
    <row r="81" spans="2:12" ht="15">
      <c r="B81" s="15">
        <f>SUM(B79:B80)/2</f>
        <v>178.165</v>
      </c>
      <c r="D81" s="31">
        <v>136</v>
      </c>
      <c r="L81" s="21" t="s">
        <v>145</v>
      </c>
    </row>
    <row r="83" ht="15">
      <c r="C83" s="15" t="s">
        <v>206</v>
      </c>
    </row>
    <row r="84" ht="15">
      <c r="C84" s="21" t="s">
        <v>103</v>
      </c>
    </row>
    <row r="85" ht="15">
      <c r="C85" s="21" t="s">
        <v>141</v>
      </c>
    </row>
    <row r="86" ht="15">
      <c r="C86" s="21" t="s">
        <v>142</v>
      </c>
    </row>
    <row r="87" ht="15">
      <c r="C87" s="21" t="s">
        <v>143</v>
      </c>
    </row>
  </sheetData>
  <sheetProtection/>
  <mergeCells count="2">
    <mergeCell ref="E9:H9"/>
    <mergeCell ref="I9:J9"/>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I60"/>
  <sheetViews>
    <sheetView tabSelected="1" zoomScalePageLayoutView="0" workbookViewId="0" topLeftCell="A1">
      <selection activeCell="G3" sqref="G3:H3"/>
    </sheetView>
  </sheetViews>
  <sheetFormatPr defaultColWidth="8.8515625" defaultRowHeight="12.75"/>
  <cols>
    <col min="1" max="1" width="29.28125" style="0" customWidth="1"/>
    <col min="2" max="2" width="19.00390625" style="0" customWidth="1"/>
    <col min="3" max="3" width="13.421875" style="0" customWidth="1"/>
    <col min="7" max="7" width="21.7109375" style="0" customWidth="1"/>
  </cols>
  <sheetData>
    <row r="1" spans="1:2" ht="16.5">
      <c r="A1" s="3" t="s">
        <v>146</v>
      </c>
      <c r="B1" s="3"/>
    </row>
    <row r="2" ht="16.5">
      <c r="A2" s="3"/>
    </row>
    <row r="3" spans="1:8" ht="16.5">
      <c r="A3" s="3"/>
      <c r="B3" s="1" t="s">
        <v>394</v>
      </c>
      <c r="C3" s="48" t="s">
        <v>393</v>
      </c>
      <c r="D3" s="49"/>
      <c r="E3" s="49"/>
      <c r="F3" s="50"/>
      <c r="G3" s="51" t="s">
        <v>378</v>
      </c>
      <c r="H3" s="52"/>
    </row>
    <row r="4" spans="1:9" ht="16.5">
      <c r="A4" s="3"/>
      <c r="B4" s="1" t="s">
        <v>395</v>
      </c>
      <c r="C4" s="1" t="s">
        <v>514</v>
      </c>
      <c r="D4" s="1" t="s">
        <v>515</v>
      </c>
      <c r="E4" s="1" t="s">
        <v>376</v>
      </c>
      <c r="F4" s="1" t="s">
        <v>377</v>
      </c>
      <c r="G4" s="1" t="s">
        <v>380</v>
      </c>
      <c r="H4" s="1" t="s">
        <v>381</v>
      </c>
      <c r="I4" s="1" t="s">
        <v>422</v>
      </c>
    </row>
    <row r="5" ht="15">
      <c r="A5" s="15" t="s">
        <v>187</v>
      </c>
    </row>
    <row r="6" spans="1:9" ht="12">
      <c r="A6" s="6" t="s">
        <v>224</v>
      </c>
      <c r="B6" s="4">
        <v>180.62</v>
      </c>
      <c r="F6">
        <v>130</v>
      </c>
      <c r="G6">
        <v>0.389</v>
      </c>
      <c r="H6">
        <v>50.62</v>
      </c>
      <c r="I6" t="s">
        <v>118</v>
      </c>
    </row>
    <row r="7" spans="1:9" ht="12">
      <c r="A7" s="6" t="s">
        <v>226</v>
      </c>
      <c r="B7" s="4">
        <v>194.62</v>
      </c>
      <c r="E7">
        <v>12</v>
      </c>
      <c r="F7">
        <v>144</v>
      </c>
      <c r="G7">
        <v>0.389</v>
      </c>
      <c r="H7">
        <v>50.62</v>
      </c>
      <c r="I7" s="6" t="s">
        <v>88</v>
      </c>
    </row>
    <row r="8" spans="1:9" ht="12">
      <c r="A8" s="6" t="s">
        <v>229</v>
      </c>
      <c r="B8" s="4">
        <v>250.4</v>
      </c>
      <c r="C8" s="4">
        <v>0.8</v>
      </c>
      <c r="F8" s="4">
        <v>250.4</v>
      </c>
      <c r="I8" s="6" t="s">
        <v>89</v>
      </c>
    </row>
    <row r="9" spans="1:2" ht="12">
      <c r="A9" s="10" t="s">
        <v>151</v>
      </c>
      <c r="B9" s="4">
        <f>SUM(B6:B8)/3</f>
        <v>208.54666666666665</v>
      </c>
    </row>
    <row r="12" spans="1:6" ht="12">
      <c r="A12" s="10" t="s">
        <v>158</v>
      </c>
      <c r="B12" s="11">
        <f>SUM(B6:B10)/6</f>
        <v>139.0311111111111</v>
      </c>
      <c r="C12" s="4"/>
      <c r="F12" s="4"/>
    </row>
    <row r="13" spans="1:6" ht="12">
      <c r="A13" s="10" t="s">
        <v>159</v>
      </c>
      <c r="B13" s="11">
        <v>231.67</v>
      </c>
      <c r="C13" s="4"/>
      <c r="F13" s="4"/>
    </row>
    <row r="14" spans="1:2" ht="12">
      <c r="A14" s="10" t="s">
        <v>157</v>
      </c>
      <c r="B14" s="11">
        <v>192.78</v>
      </c>
    </row>
    <row r="15" spans="1:9" ht="12">
      <c r="A15" t="s">
        <v>160</v>
      </c>
      <c r="B15">
        <v>185.35</v>
      </c>
      <c r="E15">
        <v>10</v>
      </c>
      <c r="F15">
        <v>120</v>
      </c>
      <c r="G15">
        <v>0.545</v>
      </c>
      <c r="H15">
        <v>65.35</v>
      </c>
      <c r="I15" t="s">
        <v>94</v>
      </c>
    </row>
    <row r="16" spans="1:9" ht="12">
      <c r="A16" t="s">
        <v>160</v>
      </c>
      <c r="B16" s="4">
        <v>321.6</v>
      </c>
      <c r="E16">
        <v>14</v>
      </c>
      <c r="F16">
        <v>168</v>
      </c>
      <c r="H16" s="4">
        <v>153.6</v>
      </c>
      <c r="I16" t="s">
        <v>95</v>
      </c>
    </row>
    <row r="17" spans="1:9" ht="12">
      <c r="A17" t="s">
        <v>160</v>
      </c>
      <c r="B17">
        <v>139.05</v>
      </c>
      <c r="E17">
        <v>7.5</v>
      </c>
      <c r="F17">
        <v>90</v>
      </c>
      <c r="G17">
        <v>0.545</v>
      </c>
      <c r="H17">
        <v>49.05</v>
      </c>
      <c r="I17" t="s">
        <v>96</v>
      </c>
    </row>
    <row r="18" spans="1:9" ht="12">
      <c r="A18" t="s">
        <v>160</v>
      </c>
      <c r="B18">
        <v>139.05</v>
      </c>
      <c r="E18">
        <v>7.5</v>
      </c>
      <c r="F18">
        <v>90</v>
      </c>
      <c r="G18">
        <v>0.545</v>
      </c>
      <c r="H18">
        <v>49.05</v>
      </c>
      <c r="I18" t="s">
        <v>97</v>
      </c>
    </row>
    <row r="19" spans="1:9" ht="12">
      <c r="A19" t="s">
        <v>160</v>
      </c>
      <c r="B19" s="4">
        <v>299.9</v>
      </c>
      <c r="C19">
        <v>0.625</v>
      </c>
      <c r="F19">
        <v>195.63</v>
      </c>
      <c r="G19">
        <v>0.533</v>
      </c>
      <c r="H19">
        <v>104.27</v>
      </c>
      <c r="I19" s="6" t="s">
        <v>91</v>
      </c>
    </row>
    <row r="20" spans="1:2" ht="12">
      <c r="A20" s="10" t="s">
        <v>155</v>
      </c>
      <c r="B20" s="11">
        <f>SUM(B15:B19)/5</f>
        <v>216.98999999999995</v>
      </c>
    </row>
    <row r="21" spans="1:9" ht="12">
      <c r="A21" s="6" t="s">
        <v>227</v>
      </c>
      <c r="B21" s="4">
        <v>313</v>
      </c>
      <c r="C21">
        <v>1</v>
      </c>
      <c r="F21">
        <v>313</v>
      </c>
      <c r="I21" s="6" t="s">
        <v>92</v>
      </c>
    </row>
    <row r="22" spans="1:9" ht="12">
      <c r="A22" s="6" t="s">
        <v>227</v>
      </c>
      <c r="B22" s="4">
        <v>313</v>
      </c>
      <c r="C22">
        <v>1</v>
      </c>
      <c r="F22">
        <v>313</v>
      </c>
      <c r="I22" s="6" t="s">
        <v>112</v>
      </c>
    </row>
    <row r="23" spans="1:9" ht="12">
      <c r="A23" s="6" t="s">
        <v>228</v>
      </c>
      <c r="B23" s="4">
        <v>313</v>
      </c>
      <c r="C23">
        <v>1</v>
      </c>
      <c r="F23">
        <v>313</v>
      </c>
      <c r="I23" s="6" t="s">
        <v>113</v>
      </c>
    </row>
    <row r="24" ht="12">
      <c r="B24" s="4"/>
    </row>
    <row r="25" ht="15">
      <c r="A25" s="15" t="s">
        <v>188</v>
      </c>
    </row>
    <row r="26" spans="1:9" ht="12">
      <c r="A26" s="6" t="s">
        <v>418</v>
      </c>
      <c r="B26">
        <v>42.07</v>
      </c>
      <c r="D26" s="4">
        <v>0.5</v>
      </c>
      <c r="F26">
        <v>26</v>
      </c>
      <c r="G26">
        <v>0.618</v>
      </c>
      <c r="H26">
        <v>16.07</v>
      </c>
      <c r="I26" t="s">
        <v>98</v>
      </c>
    </row>
    <row r="27" spans="1:9" ht="12">
      <c r="A27" s="6" t="s">
        <v>225</v>
      </c>
      <c r="B27">
        <v>38.83</v>
      </c>
      <c r="E27">
        <v>2</v>
      </c>
      <c r="F27">
        <v>24</v>
      </c>
      <c r="G27">
        <v>0.618</v>
      </c>
      <c r="H27">
        <v>14.83</v>
      </c>
      <c r="I27" t="s">
        <v>132</v>
      </c>
    </row>
    <row r="28" spans="1:9" ht="12">
      <c r="A28" s="6" t="s">
        <v>230</v>
      </c>
      <c r="B28">
        <v>39.48</v>
      </c>
      <c r="D28">
        <v>0.469</v>
      </c>
      <c r="F28">
        <v>24.4</v>
      </c>
      <c r="G28">
        <v>0.618</v>
      </c>
      <c r="H28">
        <v>15.08</v>
      </c>
      <c r="I28" t="s">
        <v>239</v>
      </c>
    </row>
    <row r="29" spans="1:9" ht="12">
      <c r="A29" s="6" t="s">
        <v>230</v>
      </c>
      <c r="B29">
        <v>45.13</v>
      </c>
      <c r="D29">
        <v>0.536</v>
      </c>
      <c r="F29">
        <v>27.89</v>
      </c>
      <c r="G29">
        <v>0.618</v>
      </c>
      <c r="H29">
        <v>17.24</v>
      </c>
      <c r="I29" t="s">
        <v>240</v>
      </c>
    </row>
    <row r="30" spans="1:9" ht="12">
      <c r="A30" s="6" t="s">
        <v>418</v>
      </c>
      <c r="B30">
        <v>105.17</v>
      </c>
      <c r="D30">
        <v>1.25</v>
      </c>
      <c r="F30">
        <v>65</v>
      </c>
      <c r="G30">
        <v>0.618</v>
      </c>
      <c r="H30">
        <v>40.17</v>
      </c>
      <c r="I30" t="s">
        <v>86</v>
      </c>
    </row>
    <row r="31" spans="1:2" ht="12">
      <c r="A31" s="10" t="s">
        <v>151</v>
      </c>
      <c r="B31" s="11">
        <f>SUM(B26:B30)/5</f>
        <v>54.136</v>
      </c>
    </row>
    <row r="33" spans="1:2" ht="12">
      <c r="A33" s="6"/>
      <c r="B33" s="11"/>
    </row>
    <row r="34" ht="15">
      <c r="A34" s="15" t="s">
        <v>189</v>
      </c>
    </row>
    <row r="35" ht="12">
      <c r="A35" s="6" t="s">
        <v>405</v>
      </c>
    </row>
    <row r="36" ht="12">
      <c r="A36" s="6" t="s">
        <v>406</v>
      </c>
    </row>
    <row r="37" ht="12">
      <c r="A37" s="6" t="s">
        <v>407</v>
      </c>
    </row>
    <row r="38" ht="12">
      <c r="A38" s="6" t="s">
        <v>406</v>
      </c>
    </row>
    <row r="39" ht="12">
      <c r="A39" s="6" t="s">
        <v>396</v>
      </c>
    </row>
    <row r="40" ht="12">
      <c r="A40" s="6" t="s">
        <v>407</v>
      </c>
    </row>
    <row r="41" ht="12">
      <c r="A41" s="6" t="s">
        <v>413</v>
      </c>
    </row>
    <row r="42" ht="12">
      <c r="A42" t="s">
        <v>397</v>
      </c>
    </row>
    <row r="43" ht="12">
      <c r="A43" s="6" t="s">
        <v>396</v>
      </c>
    </row>
    <row r="44" ht="12">
      <c r="A44" s="6" t="s">
        <v>399</v>
      </c>
    </row>
    <row r="45" spans="1:9" ht="12">
      <c r="A45" s="10" t="s">
        <v>152</v>
      </c>
      <c r="B45" s="11">
        <v>215.67</v>
      </c>
      <c r="I45" t="s">
        <v>154</v>
      </c>
    </row>
    <row r="47" ht="15">
      <c r="A47" s="15" t="s">
        <v>322</v>
      </c>
    </row>
    <row r="48" spans="1:9" ht="12">
      <c r="A48" s="10" t="s">
        <v>152</v>
      </c>
      <c r="B48" s="11">
        <v>300.48</v>
      </c>
      <c r="I48" t="s">
        <v>153</v>
      </c>
    </row>
    <row r="49" spans="1:2" ht="12">
      <c r="A49" s="6"/>
      <c r="B49" s="5"/>
    </row>
    <row r="50" ht="15">
      <c r="A50" s="15" t="s">
        <v>290</v>
      </c>
    </row>
    <row r="51" spans="1:9" ht="12">
      <c r="A51" s="18" t="s">
        <v>293</v>
      </c>
      <c r="B51" s="4">
        <v>214</v>
      </c>
      <c r="E51">
        <v>11</v>
      </c>
      <c r="F51">
        <v>132</v>
      </c>
      <c r="G51">
        <v>0.618</v>
      </c>
      <c r="H51">
        <v>82</v>
      </c>
      <c r="I51" s="6" t="s">
        <v>78</v>
      </c>
    </row>
    <row r="52" spans="1:9" ht="12">
      <c r="A52" s="6" t="s">
        <v>289</v>
      </c>
      <c r="B52" s="4">
        <v>420</v>
      </c>
      <c r="E52">
        <v>35</v>
      </c>
      <c r="F52">
        <v>420</v>
      </c>
      <c r="I52" s="6" t="s">
        <v>114</v>
      </c>
    </row>
    <row r="53" spans="1:9" ht="12">
      <c r="A53" s="6" t="s">
        <v>287</v>
      </c>
      <c r="B53" s="4">
        <v>250</v>
      </c>
      <c r="I53" t="s">
        <v>87</v>
      </c>
    </row>
    <row r="54" spans="1:2" ht="12">
      <c r="A54" s="10" t="s">
        <v>319</v>
      </c>
      <c r="B54" s="11">
        <f>SUM(B51:B53)/3</f>
        <v>294.6666666666667</v>
      </c>
    </row>
    <row r="55" spans="1:2" ht="12">
      <c r="A55" s="6"/>
      <c r="B55" s="11"/>
    </row>
    <row r="56" ht="15">
      <c r="A56" s="15" t="s">
        <v>203</v>
      </c>
    </row>
    <row r="57" spans="1:9" ht="12">
      <c r="A57" s="18" t="s">
        <v>294</v>
      </c>
      <c r="B57">
        <v>136</v>
      </c>
      <c r="E57">
        <v>7</v>
      </c>
      <c r="F57">
        <v>84</v>
      </c>
      <c r="G57">
        <v>0.618</v>
      </c>
      <c r="H57">
        <v>52</v>
      </c>
      <c r="I57" s="6" t="s">
        <v>99</v>
      </c>
    </row>
    <row r="58" spans="1:2" ht="12">
      <c r="A58" s="10" t="s">
        <v>319</v>
      </c>
      <c r="B58" s="11">
        <v>136</v>
      </c>
    </row>
    <row r="60" ht="12">
      <c r="A60" s="26" t="s">
        <v>76</v>
      </c>
    </row>
  </sheetData>
  <sheetProtection/>
  <mergeCells count="2">
    <mergeCell ref="C3:F3"/>
    <mergeCell ref="G3:H3"/>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J29"/>
  <sheetViews>
    <sheetView zoomScalePageLayoutView="0" workbookViewId="0" topLeftCell="A1">
      <selection activeCell="J44" sqref="J44"/>
    </sheetView>
  </sheetViews>
  <sheetFormatPr defaultColWidth="8.8515625" defaultRowHeight="12.75"/>
  <cols>
    <col min="1" max="1" width="18.140625" style="0" customWidth="1"/>
    <col min="2" max="2" width="16.421875" style="0" customWidth="1"/>
    <col min="7" max="7" width="23.00390625" style="0" customWidth="1"/>
  </cols>
  <sheetData>
    <row r="1" ht="16.5">
      <c r="A1" s="3" t="s">
        <v>409</v>
      </c>
    </row>
    <row r="2" spans="2:8" ht="12">
      <c r="B2" s="1" t="s">
        <v>379</v>
      </c>
      <c r="C2" s="53" t="s">
        <v>513</v>
      </c>
      <c r="D2" s="53"/>
      <c r="E2" s="53"/>
      <c r="F2" s="53"/>
      <c r="G2" s="53" t="s">
        <v>378</v>
      </c>
      <c r="H2" s="53"/>
    </row>
    <row r="3" spans="2:8" ht="12">
      <c r="B3" s="1" t="s">
        <v>385</v>
      </c>
      <c r="C3" s="1" t="s">
        <v>514</v>
      </c>
      <c r="D3" s="1" t="s">
        <v>515</v>
      </c>
      <c r="E3" s="1" t="s">
        <v>376</v>
      </c>
      <c r="F3" s="1" t="s">
        <v>377</v>
      </c>
      <c r="G3" s="1" t="s">
        <v>380</v>
      </c>
      <c r="H3" s="1" t="s">
        <v>381</v>
      </c>
    </row>
    <row r="4" spans="1:10" ht="12">
      <c r="A4" t="s">
        <v>501</v>
      </c>
      <c r="B4" s="4">
        <v>206.1</v>
      </c>
      <c r="C4" s="4"/>
      <c r="D4" s="4"/>
      <c r="E4" s="4"/>
      <c r="F4" s="4"/>
      <c r="J4" t="s">
        <v>382</v>
      </c>
    </row>
    <row r="5" spans="1:10" ht="12">
      <c r="A5" t="s">
        <v>502</v>
      </c>
      <c r="B5" s="4">
        <v>202.32</v>
      </c>
      <c r="C5" s="4"/>
      <c r="D5" s="4"/>
      <c r="E5" s="4"/>
      <c r="F5" s="4"/>
      <c r="H5" s="4"/>
      <c r="J5" t="s">
        <v>383</v>
      </c>
    </row>
    <row r="6" spans="1:10" ht="12">
      <c r="A6" t="s">
        <v>325</v>
      </c>
      <c r="B6" s="4">
        <v>206.1</v>
      </c>
      <c r="C6" s="4">
        <v>0.55</v>
      </c>
      <c r="D6" s="4"/>
      <c r="E6" s="4"/>
      <c r="F6" s="4">
        <v>172.15</v>
      </c>
      <c r="G6">
        <v>0.197</v>
      </c>
      <c r="H6" s="4">
        <v>33.95</v>
      </c>
      <c r="J6" s="6" t="s">
        <v>181</v>
      </c>
    </row>
    <row r="7" spans="1:10" ht="12">
      <c r="A7" t="s">
        <v>503</v>
      </c>
      <c r="B7" s="4">
        <v>202.32</v>
      </c>
      <c r="C7" s="4"/>
      <c r="D7" s="4"/>
      <c r="E7" s="4"/>
      <c r="F7" s="4"/>
      <c r="H7" s="4"/>
      <c r="J7" t="s">
        <v>383</v>
      </c>
    </row>
    <row r="8" spans="1:10" ht="12">
      <c r="A8" t="s">
        <v>352</v>
      </c>
      <c r="B8" s="4">
        <v>206.1</v>
      </c>
      <c r="C8" s="4"/>
      <c r="D8" s="4"/>
      <c r="E8" s="4"/>
      <c r="F8" s="4"/>
      <c r="H8" s="4"/>
      <c r="J8" t="s">
        <v>382</v>
      </c>
    </row>
    <row r="9" spans="1:10" ht="12">
      <c r="A9" t="s">
        <v>504</v>
      </c>
      <c r="B9" s="4">
        <v>202.32</v>
      </c>
      <c r="C9" s="4">
        <v>0.54</v>
      </c>
      <c r="D9" s="4"/>
      <c r="E9" s="4"/>
      <c r="F9" s="4">
        <v>169.02</v>
      </c>
      <c r="G9">
        <v>0.197</v>
      </c>
      <c r="H9" s="4">
        <v>33.3</v>
      </c>
      <c r="J9" t="s">
        <v>327</v>
      </c>
    </row>
    <row r="10" spans="1:2" ht="18">
      <c r="A10" s="2" t="s">
        <v>505</v>
      </c>
      <c r="B10" s="5">
        <f>SUM(B4:B9)/6</f>
        <v>204.21</v>
      </c>
    </row>
    <row r="11" ht="18">
      <c r="A11" s="2"/>
    </row>
    <row r="12" spans="1:10" ht="12">
      <c r="A12" t="s">
        <v>428</v>
      </c>
      <c r="B12" s="4">
        <v>192</v>
      </c>
      <c r="E12" s="4">
        <v>16</v>
      </c>
      <c r="F12" s="4">
        <v>192</v>
      </c>
      <c r="J12" t="s">
        <v>384</v>
      </c>
    </row>
    <row r="13" spans="1:10" ht="12">
      <c r="A13" t="s">
        <v>506</v>
      </c>
      <c r="B13">
        <v>161.08</v>
      </c>
      <c r="J13" t="s">
        <v>386</v>
      </c>
    </row>
    <row r="14" spans="1:10" ht="12">
      <c r="A14" t="s">
        <v>427</v>
      </c>
      <c r="B14">
        <v>186.15</v>
      </c>
      <c r="E14">
        <v>10.39</v>
      </c>
      <c r="F14">
        <v>124.68</v>
      </c>
      <c r="G14">
        <v>0.493</v>
      </c>
      <c r="H14">
        <v>61.47</v>
      </c>
      <c r="J14" t="s">
        <v>328</v>
      </c>
    </row>
    <row r="15" spans="1:10" ht="12">
      <c r="A15" t="s">
        <v>507</v>
      </c>
      <c r="B15">
        <v>192.27</v>
      </c>
      <c r="J15" t="s">
        <v>387</v>
      </c>
    </row>
    <row r="16" spans="1:10" ht="12">
      <c r="A16" t="s">
        <v>479</v>
      </c>
      <c r="B16">
        <v>192.27</v>
      </c>
      <c r="J16" t="s">
        <v>387</v>
      </c>
    </row>
    <row r="17" spans="1:10" ht="12">
      <c r="A17" t="s">
        <v>444</v>
      </c>
      <c r="B17">
        <v>197.08</v>
      </c>
      <c r="E17" s="4">
        <v>11</v>
      </c>
      <c r="F17" s="4">
        <v>132</v>
      </c>
      <c r="G17">
        <v>0.493</v>
      </c>
      <c r="H17">
        <v>65.08</v>
      </c>
      <c r="J17" t="s">
        <v>329</v>
      </c>
    </row>
    <row r="18" spans="1:2" ht="18">
      <c r="A18" s="2" t="s">
        <v>508</v>
      </c>
      <c r="B18" s="11">
        <f>SUM(B12:B17)/6</f>
        <v>186.8083333333333</v>
      </c>
    </row>
    <row r="19" ht="18">
      <c r="A19" s="2"/>
    </row>
    <row r="20" spans="1:2" ht="12">
      <c r="A20" t="s">
        <v>509</v>
      </c>
      <c r="B20">
        <v>187.33</v>
      </c>
    </row>
    <row r="21" spans="1:2" ht="12">
      <c r="A21" t="s">
        <v>510</v>
      </c>
      <c r="B21">
        <v>187.33</v>
      </c>
    </row>
    <row r="22" spans="1:2" ht="12">
      <c r="A22" t="s">
        <v>511</v>
      </c>
      <c r="B22">
        <v>187.33</v>
      </c>
    </row>
    <row r="23" spans="1:2" ht="12">
      <c r="A23" t="s">
        <v>486</v>
      </c>
      <c r="B23">
        <v>187.33</v>
      </c>
    </row>
    <row r="24" spans="1:2" ht="12">
      <c r="A24" t="s">
        <v>363</v>
      </c>
      <c r="B24">
        <v>187.33</v>
      </c>
    </row>
    <row r="25" spans="1:2" ht="12">
      <c r="A25" t="s">
        <v>512</v>
      </c>
      <c r="B25">
        <v>187.33</v>
      </c>
    </row>
    <row r="26" spans="1:10" ht="12">
      <c r="A26" t="s">
        <v>259</v>
      </c>
      <c r="B26">
        <v>187.33</v>
      </c>
      <c r="C26" s="4">
        <v>0.5</v>
      </c>
      <c r="F26" s="4">
        <v>156.5</v>
      </c>
      <c r="G26">
        <v>0.197</v>
      </c>
      <c r="H26">
        <v>30.83</v>
      </c>
      <c r="J26" t="s">
        <v>330</v>
      </c>
    </row>
    <row r="27" spans="1:2" ht="16.5">
      <c r="A27" s="3" t="s">
        <v>186</v>
      </c>
      <c r="B27" s="5">
        <f>SUM(B20:B26)/7</f>
        <v>187.32999999999998</v>
      </c>
    </row>
    <row r="29" spans="1:2" ht="16.5">
      <c r="A29" s="3" t="s">
        <v>156</v>
      </c>
      <c r="B29" s="5">
        <v>192.78</v>
      </c>
    </row>
  </sheetData>
  <sheetProtection/>
  <mergeCells count="2">
    <mergeCell ref="C2:F2"/>
    <mergeCell ref="G2:H2"/>
  </mergeCells>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I123"/>
  <sheetViews>
    <sheetView zoomScalePageLayoutView="0" workbookViewId="0" topLeftCell="A64">
      <selection activeCell="E93" sqref="E93"/>
    </sheetView>
  </sheetViews>
  <sheetFormatPr defaultColWidth="8.8515625" defaultRowHeight="12.75"/>
  <cols>
    <col min="1" max="1" width="17.7109375" style="0" customWidth="1"/>
    <col min="2" max="2" width="11.140625" style="0" customWidth="1"/>
    <col min="3" max="3" width="26.421875" style="0" customWidth="1"/>
    <col min="4" max="4" width="15.28125" style="0" customWidth="1"/>
    <col min="5" max="6" width="17.421875" style="0" customWidth="1"/>
    <col min="7" max="7" width="14.00390625" style="0" customWidth="1"/>
  </cols>
  <sheetData>
    <row r="1" ht="16.5">
      <c r="A1" s="3" t="s">
        <v>21</v>
      </c>
    </row>
    <row r="3" ht="15">
      <c r="A3" s="15" t="s">
        <v>22</v>
      </c>
    </row>
    <row r="4" ht="12">
      <c r="A4" s="6" t="s">
        <v>79</v>
      </c>
    </row>
    <row r="5" ht="12">
      <c r="A5" s="6" t="s">
        <v>23</v>
      </c>
    </row>
    <row r="6" ht="12">
      <c r="A6" s="6" t="s">
        <v>53</v>
      </c>
    </row>
    <row r="8" spans="4:7" ht="12">
      <c r="D8" s="53" t="s">
        <v>300</v>
      </c>
      <c r="E8" s="53"/>
      <c r="F8" s="53"/>
      <c r="G8" s="1" t="s">
        <v>349</v>
      </c>
    </row>
    <row r="9" spans="1:8" ht="12">
      <c r="A9" t="s">
        <v>420</v>
      </c>
      <c r="B9" t="s">
        <v>421</v>
      </c>
      <c r="C9" t="s">
        <v>422</v>
      </c>
      <c r="D9" s="1" t="s">
        <v>301</v>
      </c>
      <c r="E9" s="1" t="s">
        <v>345</v>
      </c>
      <c r="F9" s="1" t="s">
        <v>302</v>
      </c>
      <c r="G9" s="1" t="s">
        <v>350</v>
      </c>
      <c r="H9" t="s">
        <v>423</v>
      </c>
    </row>
    <row r="10" spans="1:7" ht="16.5">
      <c r="A10" s="3" t="s">
        <v>505</v>
      </c>
      <c r="D10" s="1"/>
      <c r="E10" s="1"/>
      <c r="F10" s="1"/>
      <c r="G10" s="1"/>
    </row>
    <row r="11" spans="1:8" ht="12">
      <c r="A11" t="s">
        <v>303</v>
      </c>
      <c r="B11">
        <v>1815</v>
      </c>
      <c r="C11" t="s">
        <v>347</v>
      </c>
      <c r="D11" s="14">
        <v>1.406</v>
      </c>
      <c r="E11" s="1"/>
      <c r="F11" s="16">
        <v>2</v>
      </c>
      <c r="G11" s="12">
        <v>52</v>
      </c>
      <c r="H11" s="6" t="s">
        <v>80</v>
      </c>
    </row>
    <row r="12" spans="1:9" ht="12">
      <c r="A12" s="6" t="s">
        <v>303</v>
      </c>
      <c r="B12" s="6">
        <v>1806</v>
      </c>
      <c r="C12" s="6" t="s">
        <v>81</v>
      </c>
      <c r="D12" s="9">
        <v>0.643</v>
      </c>
      <c r="E12" s="9">
        <v>0.271</v>
      </c>
      <c r="F12" s="9">
        <v>0.914</v>
      </c>
      <c r="G12" s="13">
        <v>168</v>
      </c>
      <c r="H12" s="6" t="s">
        <v>256</v>
      </c>
      <c r="I12" s="6"/>
    </row>
    <row r="13" spans="1:9" ht="12">
      <c r="A13" s="6" t="s">
        <v>304</v>
      </c>
      <c r="B13" s="6">
        <v>1832</v>
      </c>
      <c r="C13" s="6" t="s">
        <v>82</v>
      </c>
      <c r="D13" s="17">
        <v>0.25</v>
      </c>
      <c r="E13" s="7"/>
      <c r="F13" s="9"/>
      <c r="G13" s="13">
        <v>187.8</v>
      </c>
      <c r="H13" s="6" t="s">
        <v>66</v>
      </c>
      <c r="I13" s="6"/>
    </row>
    <row r="14" spans="1:9" ht="12">
      <c r="A14" s="6"/>
      <c r="B14" s="6"/>
      <c r="C14" s="6"/>
      <c r="D14" s="9"/>
      <c r="E14" s="7"/>
      <c r="F14" s="9"/>
      <c r="G14" s="13"/>
      <c r="H14" s="6"/>
      <c r="I14" s="6"/>
    </row>
    <row r="15" ht="12">
      <c r="G15" s="4"/>
    </row>
    <row r="16" spans="1:7" ht="16.5">
      <c r="A16" s="3" t="s">
        <v>346</v>
      </c>
      <c r="G16" s="4"/>
    </row>
    <row r="17" spans="1:8" ht="12">
      <c r="A17" t="s">
        <v>305</v>
      </c>
      <c r="B17">
        <v>1800</v>
      </c>
      <c r="C17" t="s">
        <v>295</v>
      </c>
      <c r="E17" s="8"/>
      <c r="F17" s="8">
        <v>0.6</v>
      </c>
      <c r="G17" s="4">
        <v>100</v>
      </c>
      <c r="H17" t="s">
        <v>342</v>
      </c>
    </row>
    <row r="18" spans="1:8" ht="12">
      <c r="A18" t="s">
        <v>306</v>
      </c>
      <c r="B18" s="14" t="s">
        <v>361</v>
      </c>
      <c r="C18" s="6" t="s">
        <v>373</v>
      </c>
      <c r="D18" s="8">
        <v>0.723</v>
      </c>
      <c r="E18" s="8"/>
      <c r="F18" s="8"/>
      <c r="G18" s="4">
        <v>70</v>
      </c>
      <c r="H18" s="6" t="s">
        <v>67</v>
      </c>
    </row>
    <row r="19" spans="1:8" ht="12">
      <c r="A19" t="s">
        <v>310</v>
      </c>
      <c r="B19">
        <v>1800</v>
      </c>
      <c r="C19" t="s">
        <v>318</v>
      </c>
      <c r="D19" s="8">
        <v>0.561</v>
      </c>
      <c r="E19" s="8">
        <v>0.237</v>
      </c>
      <c r="F19" s="8">
        <v>0.798</v>
      </c>
      <c r="G19" s="4">
        <v>124.68</v>
      </c>
      <c r="H19" t="s">
        <v>343</v>
      </c>
    </row>
    <row r="20" spans="2:8" ht="12">
      <c r="B20">
        <v>1810</v>
      </c>
      <c r="D20" s="8">
        <v>0.477</v>
      </c>
      <c r="E20" s="8">
        <v>0.201</v>
      </c>
      <c r="F20" s="8">
        <v>0.678</v>
      </c>
      <c r="G20" s="4">
        <v>124.68</v>
      </c>
      <c r="H20" t="s">
        <v>344</v>
      </c>
    </row>
    <row r="21" spans="1:8" ht="12">
      <c r="A21" t="s">
        <v>305</v>
      </c>
      <c r="B21">
        <v>1810</v>
      </c>
      <c r="C21" t="s">
        <v>318</v>
      </c>
      <c r="D21" s="8">
        <v>0.692</v>
      </c>
      <c r="E21" s="8">
        <v>0.171</v>
      </c>
      <c r="F21" s="8">
        <v>0.692</v>
      </c>
      <c r="G21" s="4">
        <v>128.28</v>
      </c>
      <c r="H21" t="s">
        <v>307</v>
      </c>
    </row>
    <row r="22" spans="1:8" ht="12">
      <c r="A22" t="s">
        <v>305</v>
      </c>
      <c r="B22" s="14" t="s">
        <v>282</v>
      </c>
      <c r="C22" t="s">
        <v>283</v>
      </c>
      <c r="D22" s="8">
        <v>0.434</v>
      </c>
      <c r="E22" s="8">
        <v>0.184</v>
      </c>
      <c r="F22" s="8">
        <v>0.618</v>
      </c>
      <c r="G22" s="4">
        <v>106.8</v>
      </c>
      <c r="H22" t="s">
        <v>209</v>
      </c>
    </row>
    <row r="23" spans="1:8" ht="12">
      <c r="A23" t="s">
        <v>210</v>
      </c>
      <c r="B23">
        <v>1831</v>
      </c>
      <c r="C23" t="s">
        <v>83</v>
      </c>
      <c r="D23" s="8">
        <v>0.5</v>
      </c>
      <c r="E23" s="8"/>
      <c r="F23" s="8"/>
      <c r="G23" s="4">
        <v>120</v>
      </c>
      <c r="H23" t="s">
        <v>257</v>
      </c>
    </row>
    <row r="24" spans="1:8" ht="12">
      <c r="A24" t="s">
        <v>210</v>
      </c>
      <c r="B24">
        <v>1826</v>
      </c>
      <c r="C24" t="s">
        <v>84</v>
      </c>
      <c r="D24" s="8">
        <v>0.412</v>
      </c>
      <c r="E24" s="8"/>
      <c r="F24" s="8"/>
      <c r="G24" s="4">
        <v>102</v>
      </c>
      <c r="H24" t="s">
        <v>177</v>
      </c>
    </row>
    <row r="25" spans="1:8" ht="12">
      <c r="A25" t="s">
        <v>210</v>
      </c>
      <c r="B25" s="14" t="s">
        <v>178</v>
      </c>
      <c r="C25" t="s">
        <v>84</v>
      </c>
      <c r="D25" s="8">
        <v>0.48</v>
      </c>
      <c r="E25" s="8"/>
      <c r="F25" s="8"/>
      <c r="G25" s="4">
        <v>150</v>
      </c>
      <c r="H25" t="s">
        <v>180</v>
      </c>
    </row>
    <row r="26" spans="1:8" ht="12">
      <c r="A26" t="s">
        <v>211</v>
      </c>
      <c r="B26" s="14">
        <v>1826</v>
      </c>
      <c r="C26" s="6" t="s">
        <v>68</v>
      </c>
      <c r="D26" s="8">
        <v>0.5</v>
      </c>
      <c r="E26" s="8"/>
      <c r="F26" s="8"/>
      <c r="G26" s="4">
        <v>313</v>
      </c>
      <c r="H26" t="s">
        <v>366</v>
      </c>
    </row>
    <row r="27" spans="1:8" ht="12">
      <c r="A27" t="s">
        <v>212</v>
      </c>
      <c r="B27" s="14" t="s">
        <v>178</v>
      </c>
      <c r="C27" t="s">
        <v>84</v>
      </c>
      <c r="D27" s="8">
        <v>0.48</v>
      </c>
      <c r="E27" s="8"/>
      <c r="F27" s="8"/>
      <c r="G27" s="4">
        <v>150</v>
      </c>
      <c r="H27" t="s">
        <v>180</v>
      </c>
    </row>
    <row r="28" spans="1:8" ht="12">
      <c r="A28" t="s">
        <v>213</v>
      </c>
      <c r="B28" s="14">
        <v>1817</v>
      </c>
      <c r="C28" t="s">
        <v>84</v>
      </c>
      <c r="D28" s="8">
        <v>0.533</v>
      </c>
      <c r="E28" s="8"/>
      <c r="F28" s="8"/>
      <c r="G28" s="4">
        <v>195.63</v>
      </c>
      <c r="H28" t="s">
        <v>365</v>
      </c>
    </row>
    <row r="29" spans="2:7" ht="12">
      <c r="B29" s="14"/>
      <c r="D29" s="8"/>
      <c r="E29" s="8"/>
      <c r="F29" s="8"/>
      <c r="G29" s="4"/>
    </row>
    <row r="30" spans="4:7" ht="12">
      <c r="D30" s="8"/>
      <c r="E30" s="8"/>
      <c r="F30" s="8"/>
      <c r="G30" s="4"/>
    </row>
    <row r="31" spans="1:7" ht="16.5">
      <c r="A31" s="3" t="s">
        <v>432</v>
      </c>
      <c r="G31" s="4"/>
    </row>
    <row r="32" spans="1:8" ht="12">
      <c r="A32" t="s">
        <v>214</v>
      </c>
      <c r="B32" t="s">
        <v>311</v>
      </c>
      <c r="C32" t="s">
        <v>312</v>
      </c>
      <c r="D32" s="8"/>
      <c r="E32" s="8"/>
      <c r="F32" s="8"/>
      <c r="G32" s="4"/>
      <c r="H32" s="6" t="s">
        <v>69</v>
      </c>
    </row>
    <row r="33" spans="3:8" ht="12">
      <c r="C33" t="s">
        <v>391</v>
      </c>
      <c r="D33" s="8">
        <v>0.435</v>
      </c>
      <c r="E33" s="8"/>
      <c r="F33" s="8"/>
      <c r="G33" s="4">
        <v>124.2</v>
      </c>
      <c r="H33" t="s">
        <v>317</v>
      </c>
    </row>
    <row r="34" spans="3:8" ht="12">
      <c r="C34" t="s">
        <v>314</v>
      </c>
      <c r="D34" s="8">
        <v>0.2</v>
      </c>
      <c r="E34" s="8"/>
      <c r="F34" s="8"/>
      <c r="G34" s="4">
        <v>270</v>
      </c>
      <c r="H34" t="s">
        <v>316</v>
      </c>
    </row>
    <row r="35" spans="3:8" ht="12">
      <c r="C35" t="s">
        <v>313</v>
      </c>
      <c r="D35" s="8">
        <v>0.286</v>
      </c>
      <c r="E35" s="8"/>
      <c r="F35" s="8"/>
      <c r="G35" s="4">
        <v>189</v>
      </c>
      <c r="H35" t="s">
        <v>315</v>
      </c>
    </row>
    <row r="36" spans="1:8" ht="12">
      <c r="A36" t="s">
        <v>215</v>
      </c>
      <c r="B36" s="14" t="s">
        <v>178</v>
      </c>
      <c r="C36" t="s">
        <v>84</v>
      </c>
      <c r="D36" s="8">
        <v>0.48</v>
      </c>
      <c r="E36" s="8"/>
      <c r="F36" s="8"/>
      <c r="G36" s="4">
        <v>150</v>
      </c>
      <c r="H36" t="s">
        <v>364</v>
      </c>
    </row>
    <row r="37" spans="1:8" ht="12">
      <c r="A37" t="s">
        <v>216</v>
      </c>
      <c r="B37" s="14" t="s">
        <v>374</v>
      </c>
      <c r="C37" t="s">
        <v>375</v>
      </c>
      <c r="D37" s="8">
        <v>0.263</v>
      </c>
      <c r="E37">
        <v>0.111</v>
      </c>
      <c r="F37">
        <v>0.374</v>
      </c>
      <c r="G37" s="4">
        <v>132</v>
      </c>
      <c r="H37" t="s">
        <v>308</v>
      </c>
    </row>
    <row r="39" spans="1:7" ht="16.5">
      <c r="A39" s="3" t="s">
        <v>348</v>
      </c>
      <c r="G39" s="4"/>
    </row>
    <row r="40" spans="1:8" ht="12">
      <c r="A40" t="s">
        <v>231</v>
      </c>
      <c r="B40">
        <v>1814</v>
      </c>
      <c r="C40" t="s">
        <v>85</v>
      </c>
      <c r="D40" s="8">
        <v>0.211</v>
      </c>
      <c r="E40">
        <v>0.089</v>
      </c>
      <c r="F40" s="8">
        <v>0.3</v>
      </c>
      <c r="G40" s="4">
        <v>600</v>
      </c>
      <c r="H40" t="s">
        <v>367</v>
      </c>
    </row>
    <row r="41" spans="1:7" ht="12">
      <c r="A41" t="s">
        <v>218</v>
      </c>
      <c r="D41" s="8"/>
      <c r="F41" s="8"/>
      <c r="G41" s="4"/>
    </row>
    <row r="42" spans="1:8" ht="12">
      <c r="A42" t="s">
        <v>368</v>
      </c>
      <c r="B42" s="14" t="s">
        <v>369</v>
      </c>
      <c r="C42" t="s">
        <v>65</v>
      </c>
      <c r="F42" s="8">
        <v>3.25</v>
      </c>
      <c r="G42" s="4">
        <v>80</v>
      </c>
      <c r="H42" s="6" t="s">
        <v>70</v>
      </c>
    </row>
    <row r="43" spans="1:8" ht="12">
      <c r="A43" t="s">
        <v>217</v>
      </c>
      <c r="B43" t="s">
        <v>370</v>
      </c>
      <c r="C43" t="s">
        <v>371</v>
      </c>
      <c r="D43">
        <v>0.352</v>
      </c>
      <c r="E43">
        <v>0.148</v>
      </c>
      <c r="F43" s="8">
        <v>0.5</v>
      </c>
      <c r="G43" s="4">
        <v>113.4</v>
      </c>
      <c r="H43" s="6" t="s">
        <v>71</v>
      </c>
    </row>
    <row r="44" spans="1:8" ht="12">
      <c r="A44" t="s">
        <v>218</v>
      </c>
      <c r="C44" t="s">
        <v>372</v>
      </c>
      <c r="D44">
        <v>0.274</v>
      </c>
      <c r="F44" s="8">
        <v>0.39</v>
      </c>
      <c r="G44" s="4">
        <v>106.2</v>
      </c>
      <c r="H44" s="6" t="s">
        <v>72</v>
      </c>
    </row>
    <row r="45" spans="3:8" ht="12">
      <c r="C45" t="s">
        <v>373</v>
      </c>
      <c r="D45">
        <v>0.38</v>
      </c>
      <c r="F45" s="8">
        <v>0.54</v>
      </c>
      <c r="G45" s="4"/>
      <c r="H45" t="s">
        <v>309</v>
      </c>
    </row>
    <row r="46" spans="1:8" ht="12">
      <c r="A46" t="s">
        <v>232</v>
      </c>
      <c r="B46" s="14" t="s">
        <v>369</v>
      </c>
      <c r="C46" t="s">
        <v>279</v>
      </c>
      <c r="D46">
        <v>0.423</v>
      </c>
      <c r="E46">
        <v>0.179</v>
      </c>
      <c r="F46" s="8">
        <v>0.602</v>
      </c>
      <c r="G46" s="4">
        <v>108</v>
      </c>
      <c r="H46" t="s">
        <v>280</v>
      </c>
    </row>
    <row r="47" spans="1:8" ht="12">
      <c r="A47" t="s">
        <v>297</v>
      </c>
      <c r="B47" s="14" t="s">
        <v>296</v>
      </c>
      <c r="C47" t="s">
        <v>298</v>
      </c>
      <c r="D47">
        <v>0.327</v>
      </c>
      <c r="E47">
        <v>0.137</v>
      </c>
      <c r="F47" s="8">
        <v>0.464</v>
      </c>
      <c r="G47" s="4">
        <v>221.24</v>
      </c>
      <c r="H47" t="s">
        <v>299</v>
      </c>
    </row>
    <row r="48" spans="2:7" ht="12">
      <c r="B48" s="14"/>
      <c r="F48" s="8"/>
      <c r="G48" s="4"/>
    </row>
    <row r="49" spans="1:7" ht="15">
      <c r="A49" s="15" t="s">
        <v>220</v>
      </c>
      <c r="B49" s="14"/>
      <c r="F49" s="8"/>
      <c r="G49" s="4"/>
    </row>
    <row r="50" spans="1:8" ht="12">
      <c r="A50" t="s">
        <v>303</v>
      </c>
      <c r="B50">
        <v>1815</v>
      </c>
      <c r="C50" t="s">
        <v>347</v>
      </c>
      <c r="D50" s="14">
        <v>1.406</v>
      </c>
      <c r="E50" s="1"/>
      <c r="F50" s="16">
        <v>2</v>
      </c>
      <c r="G50" s="12">
        <v>52</v>
      </c>
      <c r="H50" s="6" t="s">
        <v>80</v>
      </c>
    </row>
    <row r="51" spans="1:8" ht="12">
      <c r="A51" t="s">
        <v>305</v>
      </c>
      <c r="B51" s="14" t="s">
        <v>282</v>
      </c>
      <c r="C51" t="s">
        <v>283</v>
      </c>
      <c r="D51" s="8">
        <v>0.434</v>
      </c>
      <c r="E51" s="8">
        <v>0.184</v>
      </c>
      <c r="F51" s="8">
        <v>0.618</v>
      </c>
      <c r="G51" s="4">
        <v>106.8</v>
      </c>
      <c r="H51" t="s">
        <v>209</v>
      </c>
    </row>
    <row r="52" spans="2:7" ht="12">
      <c r="B52" s="14"/>
      <c r="D52" s="8"/>
      <c r="E52" s="8"/>
      <c r="F52" s="8"/>
      <c r="G52" s="4"/>
    </row>
    <row r="53" spans="1:7" ht="15">
      <c r="A53" s="15" t="s">
        <v>221</v>
      </c>
      <c r="B53" s="14"/>
      <c r="F53" s="8"/>
      <c r="G53" s="4"/>
    </row>
    <row r="54" spans="1:8" ht="12">
      <c r="A54" t="s">
        <v>305</v>
      </c>
      <c r="B54">
        <v>1800</v>
      </c>
      <c r="C54" t="s">
        <v>295</v>
      </c>
      <c r="E54" s="8"/>
      <c r="F54" s="8">
        <v>0.6</v>
      </c>
      <c r="G54" s="4">
        <v>100</v>
      </c>
      <c r="H54" t="s">
        <v>342</v>
      </c>
    </row>
    <row r="55" spans="1:8" ht="12">
      <c r="A55" t="s">
        <v>216</v>
      </c>
      <c r="B55" s="14" t="s">
        <v>374</v>
      </c>
      <c r="C55" t="s">
        <v>375</v>
      </c>
      <c r="D55" s="8">
        <v>0.263</v>
      </c>
      <c r="E55">
        <v>0.111</v>
      </c>
      <c r="F55">
        <v>0.374</v>
      </c>
      <c r="G55" s="4">
        <v>132</v>
      </c>
      <c r="H55" t="s">
        <v>308</v>
      </c>
    </row>
    <row r="56" spans="1:8" ht="12">
      <c r="A56" t="s">
        <v>217</v>
      </c>
      <c r="B56" t="s">
        <v>370</v>
      </c>
      <c r="C56" t="s">
        <v>371</v>
      </c>
      <c r="D56">
        <v>0.352</v>
      </c>
      <c r="E56">
        <v>0.148</v>
      </c>
      <c r="F56" s="8">
        <v>0.5</v>
      </c>
      <c r="G56" s="4">
        <v>113.4</v>
      </c>
      <c r="H56" s="6" t="s">
        <v>71</v>
      </c>
    </row>
    <row r="57" spans="1:8" ht="12">
      <c r="A57" t="s">
        <v>218</v>
      </c>
      <c r="C57" t="s">
        <v>372</v>
      </c>
      <c r="D57">
        <v>0.274</v>
      </c>
      <c r="F57" s="8">
        <v>0.39</v>
      </c>
      <c r="G57" s="4">
        <v>106.2</v>
      </c>
      <c r="H57" s="6" t="s">
        <v>93</v>
      </c>
    </row>
    <row r="58" spans="1:8" ht="12">
      <c r="A58" t="s">
        <v>232</v>
      </c>
      <c r="B58" s="14" t="s">
        <v>369</v>
      </c>
      <c r="C58" t="s">
        <v>279</v>
      </c>
      <c r="D58">
        <v>0.423</v>
      </c>
      <c r="E58">
        <v>0.179</v>
      </c>
      <c r="F58" s="8">
        <v>0.602</v>
      </c>
      <c r="G58" s="4">
        <v>108</v>
      </c>
      <c r="H58" t="s">
        <v>280</v>
      </c>
    </row>
    <row r="59" spans="1:7" ht="15">
      <c r="A59" s="15"/>
      <c r="B59" s="14"/>
      <c r="D59">
        <f>SUM(D55:D58)/4</f>
        <v>0.328</v>
      </c>
      <c r="F59" s="8">
        <f>SUM(F54:F58)/5</f>
        <v>0.49319999999999997</v>
      </c>
      <c r="G59" s="4">
        <f>SUM(G54:G58)/5</f>
        <v>111.91999999999999</v>
      </c>
    </row>
    <row r="60" spans="1:7" ht="15">
      <c r="A60" s="15" t="s">
        <v>236</v>
      </c>
      <c r="B60" s="14"/>
      <c r="F60" s="8"/>
      <c r="G60" s="4"/>
    </row>
    <row r="61" spans="1:9" ht="12">
      <c r="A61" s="6" t="s">
        <v>303</v>
      </c>
      <c r="B61" s="6">
        <v>1806</v>
      </c>
      <c r="C61" s="6" t="s">
        <v>81</v>
      </c>
      <c r="D61" s="9">
        <v>0.643</v>
      </c>
      <c r="E61" s="9">
        <v>0.271</v>
      </c>
      <c r="F61" s="9">
        <v>0.914</v>
      </c>
      <c r="G61" s="13">
        <v>168</v>
      </c>
      <c r="H61" s="6" t="s">
        <v>256</v>
      </c>
      <c r="I61" s="6"/>
    </row>
    <row r="62" spans="1:8" ht="12">
      <c r="A62" t="s">
        <v>310</v>
      </c>
      <c r="B62">
        <v>1800</v>
      </c>
      <c r="C62" t="s">
        <v>318</v>
      </c>
      <c r="D62" s="8">
        <v>0.561</v>
      </c>
      <c r="E62" s="8">
        <v>0.237</v>
      </c>
      <c r="F62" s="8">
        <v>0.798</v>
      </c>
      <c r="G62" s="4">
        <v>124.68</v>
      </c>
      <c r="H62" t="s">
        <v>343</v>
      </c>
    </row>
    <row r="63" spans="2:8" ht="12">
      <c r="B63">
        <v>1810</v>
      </c>
      <c r="D63" s="8">
        <v>0.477</v>
      </c>
      <c r="E63" s="8">
        <v>0.201</v>
      </c>
      <c r="F63" s="8">
        <v>0.678</v>
      </c>
      <c r="G63" s="4">
        <v>124.68</v>
      </c>
      <c r="H63" t="s">
        <v>344</v>
      </c>
    </row>
    <row r="64" spans="1:8" ht="12">
      <c r="A64" t="s">
        <v>305</v>
      </c>
      <c r="B64">
        <v>1810</v>
      </c>
      <c r="C64" t="s">
        <v>318</v>
      </c>
      <c r="D64" s="8">
        <v>0.692</v>
      </c>
      <c r="E64" s="8">
        <v>0.171</v>
      </c>
      <c r="F64" s="8">
        <v>0.692</v>
      </c>
      <c r="G64" s="4">
        <v>128.28</v>
      </c>
      <c r="H64" t="s">
        <v>307</v>
      </c>
    </row>
    <row r="65" spans="1:8" ht="12">
      <c r="A65" t="s">
        <v>210</v>
      </c>
      <c r="B65">
        <v>1831</v>
      </c>
      <c r="C65" t="s">
        <v>83</v>
      </c>
      <c r="D65" s="8">
        <v>0.5</v>
      </c>
      <c r="E65" s="8"/>
      <c r="G65" s="4">
        <v>120</v>
      </c>
      <c r="H65" t="s">
        <v>257</v>
      </c>
    </row>
    <row r="66" spans="1:8" ht="12">
      <c r="A66" t="s">
        <v>210</v>
      </c>
      <c r="B66">
        <v>1826</v>
      </c>
      <c r="C66" t="s">
        <v>84</v>
      </c>
      <c r="D66" s="8">
        <v>0.412</v>
      </c>
      <c r="E66" s="8"/>
      <c r="F66" s="8"/>
      <c r="G66" s="4">
        <v>102</v>
      </c>
      <c r="H66" t="s">
        <v>177</v>
      </c>
    </row>
    <row r="67" spans="1:8" ht="12">
      <c r="A67" t="s">
        <v>210</v>
      </c>
      <c r="B67" s="14" t="s">
        <v>178</v>
      </c>
      <c r="C67" t="s">
        <v>84</v>
      </c>
      <c r="D67" s="8">
        <v>0.48</v>
      </c>
      <c r="E67" s="8"/>
      <c r="F67" s="8"/>
      <c r="G67" s="4">
        <v>150</v>
      </c>
      <c r="H67" t="s">
        <v>180</v>
      </c>
    </row>
    <row r="68" spans="1:8" ht="12">
      <c r="A68" t="s">
        <v>212</v>
      </c>
      <c r="B68" s="14" t="s">
        <v>178</v>
      </c>
      <c r="C68" t="s">
        <v>84</v>
      </c>
      <c r="D68" s="8">
        <v>0.48</v>
      </c>
      <c r="E68" s="8"/>
      <c r="F68" s="8"/>
      <c r="G68" s="4">
        <v>150</v>
      </c>
      <c r="H68" t="s">
        <v>180</v>
      </c>
    </row>
    <row r="69" spans="1:8" ht="12">
      <c r="A69" t="s">
        <v>215</v>
      </c>
      <c r="B69" s="14" t="s">
        <v>178</v>
      </c>
      <c r="C69" t="s">
        <v>84</v>
      </c>
      <c r="D69" s="8">
        <v>0.48</v>
      </c>
      <c r="E69" s="8"/>
      <c r="F69" s="8"/>
      <c r="G69" s="4">
        <v>150</v>
      </c>
      <c r="H69" t="s">
        <v>364</v>
      </c>
    </row>
    <row r="70" spans="1:8" ht="12">
      <c r="A70" t="s">
        <v>214</v>
      </c>
      <c r="B70" s="14" t="s">
        <v>238</v>
      </c>
      <c r="C70" t="s">
        <v>373</v>
      </c>
      <c r="D70" s="8">
        <v>0.435</v>
      </c>
      <c r="E70" s="8"/>
      <c r="F70" s="8"/>
      <c r="G70" s="4">
        <v>124.2</v>
      </c>
      <c r="H70" t="s">
        <v>317</v>
      </c>
    </row>
    <row r="71" spans="2:7" ht="12">
      <c r="B71" s="14"/>
      <c r="D71" s="8">
        <f>SUM(D61:D70)/10</f>
        <v>0.5159999999999999</v>
      </c>
      <c r="E71" s="8"/>
      <c r="F71" s="8">
        <f>SUM(F61:F64)/4</f>
        <v>0.7705</v>
      </c>
      <c r="G71" s="4">
        <f>SUM(G61:G70)/10</f>
        <v>134.184</v>
      </c>
    </row>
    <row r="72" spans="1:7" ht="15">
      <c r="A72" s="15" t="s">
        <v>237</v>
      </c>
      <c r="B72" s="14"/>
      <c r="D72" s="8"/>
      <c r="E72" s="8"/>
      <c r="F72" s="8"/>
      <c r="G72" s="4"/>
    </row>
    <row r="73" spans="1:8" ht="12">
      <c r="A73" t="s">
        <v>297</v>
      </c>
      <c r="B73" s="14" t="s">
        <v>296</v>
      </c>
      <c r="C73" t="s">
        <v>298</v>
      </c>
      <c r="D73">
        <v>0.327</v>
      </c>
      <c r="E73">
        <v>0.137</v>
      </c>
      <c r="F73" s="8">
        <v>0.464</v>
      </c>
      <c r="G73" s="4">
        <v>221.24</v>
      </c>
      <c r="H73" t="s">
        <v>299</v>
      </c>
    </row>
    <row r="74" spans="2:7" ht="12">
      <c r="B74" s="14"/>
      <c r="D74" s="8"/>
      <c r="E74" s="8"/>
      <c r="F74" s="8"/>
      <c r="G74" s="4"/>
    </row>
    <row r="75" spans="1:7" ht="15">
      <c r="A75" s="15" t="s">
        <v>222</v>
      </c>
      <c r="B75" s="14"/>
      <c r="D75" s="8"/>
      <c r="E75" s="8"/>
      <c r="F75" s="8"/>
      <c r="G75" s="4"/>
    </row>
    <row r="76" spans="1:9" ht="12">
      <c r="A76" s="6" t="s">
        <v>304</v>
      </c>
      <c r="B76" s="6">
        <v>1832</v>
      </c>
      <c r="C76" s="6" t="s">
        <v>82</v>
      </c>
      <c r="D76" s="17">
        <v>0.25</v>
      </c>
      <c r="E76" s="7"/>
      <c r="F76" s="9"/>
      <c r="G76" s="13">
        <v>187.8</v>
      </c>
      <c r="H76" s="6" t="s">
        <v>66</v>
      </c>
      <c r="I76" s="6"/>
    </row>
    <row r="77" spans="1:8" ht="12">
      <c r="A77" t="s">
        <v>306</v>
      </c>
      <c r="B77" s="14" t="s">
        <v>361</v>
      </c>
      <c r="C77" s="6" t="s">
        <v>373</v>
      </c>
      <c r="D77" s="8">
        <v>0.723</v>
      </c>
      <c r="E77" s="8"/>
      <c r="F77" s="8"/>
      <c r="G77" s="4">
        <v>70</v>
      </c>
      <c r="H77" s="6" t="s">
        <v>67</v>
      </c>
    </row>
    <row r="78" spans="1:8" ht="12">
      <c r="A78" t="s">
        <v>211</v>
      </c>
      <c r="B78" s="14">
        <v>1826</v>
      </c>
      <c r="C78" s="6" t="s">
        <v>68</v>
      </c>
      <c r="D78" s="8">
        <v>0.5</v>
      </c>
      <c r="E78" s="8"/>
      <c r="F78" s="8"/>
      <c r="G78" s="4">
        <v>313</v>
      </c>
      <c r="H78" t="s">
        <v>366</v>
      </c>
    </row>
    <row r="79" spans="1:8" ht="12">
      <c r="A79" t="s">
        <v>213</v>
      </c>
      <c r="B79" s="14">
        <v>1817</v>
      </c>
      <c r="C79" t="s">
        <v>84</v>
      </c>
      <c r="D79" s="8">
        <v>0.533</v>
      </c>
      <c r="E79" s="8"/>
      <c r="F79" s="8"/>
      <c r="G79" s="4">
        <v>195.63</v>
      </c>
      <c r="H79" t="s">
        <v>365</v>
      </c>
    </row>
    <row r="80" spans="2:7" ht="12">
      <c r="B80" s="14"/>
      <c r="D80" s="8">
        <f>SUM(D76:D79)/4</f>
        <v>0.5015</v>
      </c>
      <c r="E80" s="8"/>
      <c r="F80" s="8"/>
      <c r="G80" s="4">
        <f>SUM(G76:G79)/4</f>
        <v>191.6075</v>
      </c>
    </row>
    <row r="81" spans="1:7" ht="15">
      <c r="A81" s="15" t="s">
        <v>223</v>
      </c>
      <c r="B81" s="14"/>
      <c r="D81" s="8"/>
      <c r="E81" s="8"/>
      <c r="F81" s="8"/>
      <c r="G81" s="4"/>
    </row>
    <row r="82" spans="1:8" ht="12">
      <c r="A82" t="s">
        <v>231</v>
      </c>
      <c r="B82">
        <v>1814</v>
      </c>
      <c r="C82" t="s">
        <v>85</v>
      </c>
      <c r="D82" s="8">
        <v>0.211</v>
      </c>
      <c r="E82">
        <v>0.089</v>
      </c>
      <c r="F82" s="8">
        <v>0.3</v>
      </c>
      <c r="G82" s="4">
        <v>600</v>
      </c>
      <c r="H82" t="s">
        <v>367</v>
      </c>
    </row>
    <row r="83" spans="1:8" ht="12">
      <c r="A83" t="s">
        <v>368</v>
      </c>
      <c r="B83" s="14" t="s">
        <v>369</v>
      </c>
      <c r="C83" t="s">
        <v>65</v>
      </c>
      <c r="F83" s="8">
        <v>3.25</v>
      </c>
      <c r="G83" s="4">
        <v>80</v>
      </c>
      <c r="H83" s="6" t="s">
        <v>70</v>
      </c>
    </row>
    <row r="84" spans="2:7" ht="12">
      <c r="B84" s="14"/>
      <c r="F84" s="8"/>
      <c r="G84" s="4"/>
    </row>
    <row r="85" spans="2:7" ht="12">
      <c r="B85" s="14"/>
      <c r="F85" s="8"/>
      <c r="G85" s="4"/>
    </row>
    <row r="86" spans="2:9" ht="12">
      <c r="B86" s="1" t="s">
        <v>233</v>
      </c>
      <c r="C86" s="1" t="s">
        <v>234</v>
      </c>
      <c r="D86" s="1"/>
      <c r="E86" s="1" t="s">
        <v>235</v>
      </c>
      <c r="F86" s="1" t="s">
        <v>234</v>
      </c>
      <c r="G86" s="1"/>
      <c r="I86" s="1"/>
    </row>
    <row r="87" spans="2:7" ht="12">
      <c r="B87" s="16">
        <v>2</v>
      </c>
      <c r="C87" s="12">
        <v>52</v>
      </c>
      <c r="E87" s="14">
        <v>1.406</v>
      </c>
      <c r="F87" s="12">
        <v>52</v>
      </c>
      <c r="G87" s="16"/>
    </row>
    <row r="88" spans="2:7" ht="12">
      <c r="B88" s="9">
        <v>0.914</v>
      </c>
      <c r="C88" s="13">
        <v>168</v>
      </c>
      <c r="E88" s="9">
        <v>0.643</v>
      </c>
      <c r="F88" s="13">
        <v>168</v>
      </c>
      <c r="G88" s="9"/>
    </row>
    <row r="89" spans="2:7" ht="12">
      <c r="B89" s="8">
        <v>0.6</v>
      </c>
      <c r="C89" s="4">
        <v>100</v>
      </c>
      <c r="E89" s="17">
        <v>0.25</v>
      </c>
      <c r="F89" s="13">
        <v>187.8</v>
      </c>
      <c r="G89" s="9"/>
    </row>
    <row r="90" spans="2:7" ht="12">
      <c r="B90" s="8">
        <v>0.798</v>
      </c>
      <c r="C90" s="4">
        <v>124.68</v>
      </c>
      <c r="E90" s="8">
        <v>0.723</v>
      </c>
      <c r="F90" s="4">
        <v>70</v>
      </c>
      <c r="G90" s="9"/>
    </row>
    <row r="91" spans="2:6" ht="12">
      <c r="B91" s="8">
        <v>0.678</v>
      </c>
      <c r="C91" s="4">
        <v>124.68</v>
      </c>
      <c r="E91" s="8">
        <v>0.561</v>
      </c>
      <c r="F91" s="4">
        <v>124.68</v>
      </c>
    </row>
    <row r="92" spans="2:6" ht="12">
      <c r="B92" s="8">
        <v>0.692</v>
      </c>
      <c r="C92" s="4">
        <v>128.28</v>
      </c>
      <c r="E92" s="8">
        <v>0.477</v>
      </c>
      <c r="F92" s="4">
        <v>124.68</v>
      </c>
    </row>
    <row r="93" spans="2:7" ht="12">
      <c r="B93" s="8">
        <v>0.618</v>
      </c>
      <c r="C93" s="4">
        <v>106.8</v>
      </c>
      <c r="E93" s="8">
        <v>0.692</v>
      </c>
      <c r="F93" s="4">
        <v>128.28</v>
      </c>
      <c r="G93" s="8"/>
    </row>
    <row r="94" spans="2:7" ht="12">
      <c r="B94">
        <v>0.374</v>
      </c>
      <c r="C94" s="4">
        <v>132</v>
      </c>
      <c r="E94" s="8">
        <v>0.434</v>
      </c>
      <c r="F94" s="4">
        <v>106.8</v>
      </c>
      <c r="G94" s="8"/>
    </row>
    <row r="95" spans="2:7" ht="12">
      <c r="B95" s="8">
        <v>0.5</v>
      </c>
      <c r="C95" s="4">
        <v>113.4</v>
      </c>
      <c r="E95" s="8">
        <v>0.5</v>
      </c>
      <c r="F95" s="4">
        <v>120</v>
      </c>
      <c r="G95" s="8"/>
    </row>
    <row r="96" spans="2:7" ht="12">
      <c r="B96" s="8">
        <v>0.39</v>
      </c>
      <c r="C96" s="4">
        <v>106.2</v>
      </c>
      <c r="E96" s="8">
        <v>0.412</v>
      </c>
      <c r="F96" s="4">
        <v>102</v>
      </c>
      <c r="G96" s="8"/>
    </row>
    <row r="97" spans="2:7" ht="12">
      <c r="B97" s="8">
        <v>0.602</v>
      </c>
      <c r="C97" s="4">
        <v>108</v>
      </c>
      <c r="E97" s="8">
        <v>0.48</v>
      </c>
      <c r="F97" s="4">
        <v>150</v>
      </c>
      <c r="G97" s="8"/>
    </row>
    <row r="98" spans="5:7" ht="12">
      <c r="E98" s="8">
        <v>0.5</v>
      </c>
      <c r="F98" s="4">
        <v>313</v>
      </c>
      <c r="G98" s="8"/>
    </row>
    <row r="99" spans="5:7" ht="12">
      <c r="E99" s="8">
        <v>0.48</v>
      </c>
      <c r="F99" s="4">
        <v>150</v>
      </c>
      <c r="G99" s="8"/>
    </row>
    <row r="100" spans="5:7" ht="12">
      <c r="E100" s="8">
        <v>0.533</v>
      </c>
      <c r="F100" s="4">
        <v>195.63</v>
      </c>
      <c r="G100" s="8"/>
    </row>
    <row r="101" spans="5:7" ht="12">
      <c r="E101" s="8">
        <v>0.435</v>
      </c>
      <c r="F101" s="4">
        <v>124.2</v>
      </c>
      <c r="G101" s="8"/>
    </row>
    <row r="102" spans="5:7" ht="12">
      <c r="E102" s="8">
        <v>0.2</v>
      </c>
      <c r="F102" s="4">
        <v>270</v>
      </c>
      <c r="G102" s="8"/>
    </row>
    <row r="103" spans="5:7" ht="12">
      <c r="E103" s="8">
        <v>0.286</v>
      </c>
      <c r="F103" s="4">
        <v>189</v>
      </c>
      <c r="G103" s="8"/>
    </row>
    <row r="104" spans="5:7" ht="12">
      <c r="E104" s="8">
        <v>0.48</v>
      </c>
      <c r="F104" s="4">
        <v>150</v>
      </c>
      <c r="G104" s="8"/>
    </row>
    <row r="105" spans="5:7" ht="12">
      <c r="E105" s="8">
        <v>0.263</v>
      </c>
      <c r="F105" s="4">
        <v>132</v>
      </c>
      <c r="G105" s="8"/>
    </row>
    <row r="106" spans="5:7" ht="12">
      <c r="E106" s="8">
        <v>0.211</v>
      </c>
      <c r="F106" s="4">
        <v>600</v>
      </c>
      <c r="G106" s="8"/>
    </row>
    <row r="107" spans="5:6" ht="12">
      <c r="E107">
        <v>0.352</v>
      </c>
      <c r="F107" s="4">
        <v>113.4</v>
      </c>
    </row>
    <row r="108" spans="5:7" ht="12">
      <c r="E108">
        <v>0.274</v>
      </c>
      <c r="F108" s="4">
        <v>106.2</v>
      </c>
      <c r="G108" s="8"/>
    </row>
    <row r="109" spans="5:7" ht="12">
      <c r="E109">
        <v>0.423</v>
      </c>
      <c r="F109" s="4">
        <v>108</v>
      </c>
      <c r="G109" s="8"/>
    </row>
    <row r="110" spans="5:7" ht="12">
      <c r="E110">
        <v>0.327</v>
      </c>
      <c r="F110" s="4">
        <v>221.24</v>
      </c>
      <c r="G110" s="8"/>
    </row>
    <row r="111" ht="12">
      <c r="G111" s="8"/>
    </row>
    <row r="112" ht="12">
      <c r="G112" s="8"/>
    </row>
    <row r="115" ht="12">
      <c r="F115" s="4"/>
    </row>
    <row r="116" ht="12">
      <c r="G116" s="8"/>
    </row>
    <row r="117" spans="5:7" ht="12">
      <c r="E117" s="8"/>
      <c r="F117" s="4"/>
      <c r="G117" s="8"/>
    </row>
    <row r="118" spans="6:7" ht="12">
      <c r="F118" s="4"/>
      <c r="G118" s="8"/>
    </row>
    <row r="119" ht="12">
      <c r="G119" s="8"/>
    </row>
    <row r="120" ht="12">
      <c r="G120" s="8"/>
    </row>
    <row r="121" spans="6:7" ht="12">
      <c r="F121" s="4"/>
      <c r="G121" s="8"/>
    </row>
    <row r="122" ht="12">
      <c r="G122" s="8"/>
    </row>
    <row r="123" ht="12">
      <c r="G123" s="8"/>
    </row>
  </sheetData>
  <sheetProtection/>
  <mergeCells count="1">
    <mergeCell ref="D8:F8"/>
  </mergeCells>
  <printOptions/>
  <pageMargins left="0.75" right="0.75" top="1" bottom="1" header="0.5" footer="0.5"/>
  <pageSetup orientation="portrait"/>
  <drawing r:id="rId1"/>
</worksheet>
</file>

<file path=xl/worksheets/sheet9.xml><?xml version="1.0" encoding="utf-8"?>
<worksheet xmlns="http://schemas.openxmlformats.org/spreadsheetml/2006/main" xmlns:r="http://schemas.openxmlformats.org/officeDocument/2006/relationships">
  <dimension ref="A1:M23"/>
  <sheetViews>
    <sheetView zoomScalePageLayoutView="0" workbookViewId="0" topLeftCell="A1">
      <selection activeCell="H34" sqref="H34"/>
    </sheetView>
  </sheetViews>
  <sheetFormatPr defaultColWidth="8.8515625" defaultRowHeight="12.75"/>
  <sheetData>
    <row r="1" spans="1:13" ht="16.5">
      <c r="A1" s="3" t="s">
        <v>55</v>
      </c>
      <c r="M1" s="6" t="s">
        <v>74</v>
      </c>
    </row>
    <row r="3" ht="15">
      <c r="A3" s="15" t="s">
        <v>278</v>
      </c>
    </row>
    <row r="4" ht="12">
      <c r="A4" s="6" t="s">
        <v>73</v>
      </c>
    </row>
    <row r="6" ht="15">
      <c r="A6" s="15" t="s">
        <v>276</v>
      </c>
    </row>
    <row r="7" spans="1:4" ht="12">
      <c r="A7" s="5" t="s">
        <v>219</v>
      </c>
      <c r="B7" s="5"/>
      <c r="C7" s="5"/>
      <c r="D7" s="5"/>
    </row>
    <row r="8" ht="12">
      <c r="A8" t="s">
        <v>434</v>
      </c>
    </row>
    <row r="9" ht="12">
      <c r="A9" t="s">
        <v>435</v>
      </c>
    </row>
    <row r="10" ht="12">
      <c r="A10" t="s">
        <v>338</v>
      </c>
    </row>
    <row r="12" ht="12">
      <c r="A12" t="s">
        <v>339</v>
      </c>
    </row>
    <row r="13" ht="12">
      <c r="A13" t="s">
        <v>340</v>
      </c>
    </row>
    <row r="14" ht="12">
      <c r="A14" t="s">
        <v>341</v>
      </c>
    </row>
    <row r="16" ht="15">
      <c r="A16" s="15" t="s">
        <v>277</v>
      </c>
    </row>
    <row r="17" spans="1:4" ht="12">
      <c r="A17" s="5" t="s">
        <v>75</v>
      </c>
      <c r="B17" s="5"/>
      <c r="C17" s="5"/>
      <c r="D17" s="5"/>
    </row>
    <row r="18" ht="12">
      <c r="A18" s="6" t="s">
        <v>60</v>
      </c>
    </row>
    <row r="19" ht="12">
      <c r="A19" s="6" t="s">
        <v>61</v>
      </c>
    </row>
    <row r="20" ht="12">
      <c r="A20" t="s">
        <v>281</v>
      </c>
    </row>
    <row r="22" ht="15">
      <c r="A22" s="15" t="s">
        <v>62</v>
      </c>
    </row>
    <row r="23" ht="12">
      <c r="A23" s="6" t="s">
        <v>20</v>
      </c>
    </row>
  </sheetData>
  <sheetProtection/>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Harvard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Williamson</dc:creator>
  <cp:keywords/>
  <dc:description/>
  <cp:lastModifiedBy>Peter Lindert</cp:lastModifiedBy>
  <cp:lastPrinted>2010-07-28T14:01:08Z</cp:lastPrinted>
  <dcterms:created xsi:type="dcterms:W3CDTF">2009-11-27T19:36:18Z</dcterms:created>
  <dcterms:modified xsi:type="dcterms:W3CDTF">2011-07-19T21:26:40Z</dcterms:modified>
  <cp:category/>
  <cp:version/>
  <cp:contentType/>
  <cp:contentStatus/>
</cp:coreProperties>
</file>