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516" windowWidth="19320" windowHeight="12240" tabRatio="608" firstSheet="1" activeTab="5"/>
  </bookViews>
  <sheets>
    <sheet name="Source &amp; notes" sheetId="1" r:id="rId1"/>
    <sheet name="New Hampshire" sheetId="2" r:id="rId2"/>
    <sheet name="Mass (&amp; Maine)" sheetId="3" r:id="rId3"/>
    <sheet name="Rhode Island" sheetId="4" r:id="rId4"/>
    <sheet name="Connecticut" sheetId="5" r:id="rId5"/>
    <sheet name="Vermont" sheetId="6" r:id="rId6"/>
  </sheets>
  <definedNames/>
  <calcPr fullCalcOnLoad="1"/>
</workbook>
</file>

<file path=xl/sharedStrings.xml><?xml version="1.0" encoding="utf-8"?>
<sst xmlns="http://schemas.openxmlformats.org/spreadsheetml/2006/main" count="1116" uniqueCount="521">
  <si>
    <t>Value per</t>
  </si>
  <si>
    <t>exempted from valuation</t>
  </si>
  <si>
    <t>subject to the valuation</t>
  </si>
  <si>
    <t>by the Commissioners</t>
  </si>
  <si>
    <t>slaves of</t>
  </si>
  <si>
    <t>by state law</t>
  </si>
  <si>
    <t>subject to</t>
  </si>
  <si>
    <t xml:space="preserve">Dwelling </t>
  </si>
  <si>
    <t>Out-</t>
  </si>
  <si>
    <t>by the Commissions</t>
  </si>
  <si>
    <t>above $100 to $500</t>
  </si>
  <si>
    <t>above $500 to $1000</t>
  </si>
  <si>
    <t>above $1000 to $3000</t>
  </si>
  <si>
    <t>above $3000 to $6000</t>
  </si>
  <si>
    <t>above $6000 to $10,000</t>
  </si>
  <si>
    <t>above $10,000 to $15,000</t>
  </si>
  <si>
    <t>above $15,000 to $20,000</t>
  </si>
  <si>
    <t>above $20,000 to $30,000</t>
  </si>
  <si>
    <t>above $30,000</t>
  </si>
  <si>
    <t>districts</t>
  </si>
  <si>
    <t>Towns</t>
  </si>
  <si>
    <t>dwellings</t>
  </si>
  <si>
    <t>dwelling</t>
  </si>
  <si>
    <t>$ value/acre</t>
  </si>
  <si>
    <t>all ages</t>
  </si>
  <si>
    <t>or disability</t>
  </si>
  <si>
    <t>taxation</t>
  </si>
  <si>
    <t>districts</t>
  </si>
  <si>
    <t>houses</t>
  </si>
  <si>
    <t>Decimal acres</t>
  </si>
  <si>
    <t>houses</t>
  </si>
  <si>
    <t>Decim. Acres</t>
  </si>
  <si>
    <t>Value/acre</t>
  </si>
  <si>
    <t>Number</t>
  </si>
  <si>
    <t>Value $</t>
  </si>
  <si>
    <t>Val/house</t>
  </si>
  <si>
    <t>Portsmouth, Newcastle, Newington&amp; Rye</t>
  </si>
  <si>
    <t>Hampton, Hampton Falls, Northampton, Seabrook, Stratham &amp; Greenland</t>
  </si>
  <si>
    <r>
      <t>DWELLINGS</t>
    </r>
    <r>
      <rPr>
        <sz val="10"/>
        <rFont val="Arial"/>
        <family val="0"/>
      </rPr>
      <t xml:space="preserve"> &amp; out- </t>
    </r>
  </si>
  <si>
    <r>
      <t xml:space="preserve">houses </t>
    </r>
    <r>
      <rPr>
        <b/>
        <sz val="10"/>
        <color indexed="10"/>
        <rFont val="Arial"/>
        <family val="0"/>
      </rPr>
      <t>valued ≤ $100</t>
    </r>
  </si>
  <si>
    <t>Massachusetts (and Maine) reported assessments for realty</t>
  </si>
  <si>
    <t>Division Total (Summed Values)</t>
  </si>
  <si>
    <t>Division Total (Given)</t>
  </si>
  <si>
    <t>(Two-) State Total</t>
  </si>
  <si>
    <t>SLAVES</t>
  </si>
  <si>
    <t>SLAVES [None given for VT]</t>
  </si>
  <si>
    <t xml:space="preserve">SLAVES </t>
  </si>
  <si>
    <r>
      <t>Source</t>
    </r>
    <r>
      <rPr>
        <sz val="12"/>
        <rFont val="Arial"/>
        <family val="0"/>
      </rPr>
      <t>: Microfilm of "Statements of the 1st Direct Tax of the United States from Valuations by the Commissions</t>
    </r>
  </si>
  <si>
    <t>$</t>
  </si>
  <si>
    <t>New Hampshire reported assessments for realty</t>
  </si>
  <si>
    <t>[NB: No return of the number of owners of LLBW here.]</t>
  </si>
  <si>
    <t>SLAVES [None given for NH]</t>
  </si>
  <si>
    <t>Dwelling houses &amp;c</t>
  </si>
  <si>
    <t>Quantity of land in the lots</t>
  </si>
  <si>
    <t>Valuations as revised &amp; equalized by the Commissions</t>
  </si>
  <si>
    <t>Number of houses of each class &amp;c</t>
  </si>
  <si>
    <t>8th class above 20,000 and not more than 30,000 dollars in value</t>
  </si>
  <si>
    <t>9th class above 30,000 dollars</t>
  </si>
  <si>
    <t>Pink shading = some difficulty in reading the writing on the microfilm here.</t>
  </si>
  <si>
    <r>
      <t>DWELLINGS</t>
    </r>
    <r>
      <rPr>
        <sz val="10"/>
        <rFont val="Arial"/>
        <family val="0"/>
      </rPr>
      <t xml:space="preserve"> &amp; out- </t>
    </r>
  </si>
  <si>
    <t>LLBW</t>
  </si>
  <si>
    <t>Dwelling houses &amp;c valued &gt; $100</t>
  </si>
  <si>
    <t>[Reminder: These are houses only, not LLBW or slaves]</t>
  </si>
  <si>
    <r>
      <t xml:space="preserve">houses </t>
    </r>
    <r>
      <rPr>
        <b/>
        <sz val="10"/>
        <color indexed="10"/>
        <rFont val="Arial"/>
        <family val="0"/>
      </rPr>
      <t>valued ≤ $100</t>
    </r>
  </si>
  <si>
    <t>($)</t>
  </si>
  <si>
    <t>Quantities of lands, lots, &amp;c</t>
  </si>
  <si>
    <t>Valuations as revised</t>
  </si>
  <si>
    <t>Number of</t>
  </si>
  <si>
    <t>Exempted</t>
  </si>
  <si>
    <t>Ages 12-50</t>
  </si>
  <si>
    <t>Number exempted from taxation</t>
  </si>
  <si>
    <t>Dwellings &amp; outhouses subject to &amp; included in the valuation</t>
  </si>
  <si>
    <t>1st class</t>
  </si>
  <si>
    <t>2nd class</t>
  </si>
  <si>
    <t>3rd class</t>
  </si>
  <si>
    <t>4th class</t>
  </si>
  <si>
    <t>5th class</t>
  </si>
  <si>
    <t>6th class</t>
  </si>
  <si>
    <t>7th class</t>
  </si>
  <si>
    <t>8th class</t>
  </si>
  <si>
    <t>9th class</t>
  </si>
  <si>
    <t>Assessment</t>
  </si>
  <si>
    <t>No. of</t>
  </si>
  <si>
    <t>Value</t>
  </si>
  <si>
    <t>Columns in the microfilm:</t>
  </si>
  <si>
    <t>Towns composing each assessment district</t>
  </si>
  <si>
    <t xml:space="preserve">Queens College, Flushing, New York on October 3, 1969.  </t>
  </si>
  <si>
    <t>(For the original fuller headings, see the "Source &amp; notes" worksheet.)</t>
  </si>
  <si>
    <r>
      <t xml:space="preserve">An essential guide to the 1798 tax and its inequality implications is: Soltow, Lee. 1989. </t>
    </r>
    <r>
      <rPr>
        <i/>
        <sz val="12"/>
        <rFont val="Arial"/>
        <family val="0"/>
      </rPr>
      <t>Distribution of Wealth and Income in the United States in 1798</t>
    </r>
    <r>
      <rPr>
        <sz val="12"/>
        <rFont val="Arial"/>
        <family val="0"/>
      </rPr>
      <t xml:space="preserve">.  Pittsburgh: Pittsburgh University Press.  </t>
    </r>
  </si>
  <si>
    <t>Number of dwelling houses &amp; outhouses subject to &amp; included in the valuation</t>
  </si>
  <si>
    <t>Dwelling houses</t>
  </si>
  <si>
    <t>Transcribed by Peter Lindert and Nick Zolas, September 2010</t>
  </si>
  <si>
    <t>Number of dwelling houses &amp; outhouses exempted from taxation</t>
  </si>
  <si>
    <t>1st class above 100 and not more than 500 dollars in value</t>
  </si>
  <si>
    <t>2nd class above 500 and not more than 1000 dollars in value</t>
  </si>
  <si>
    <t>3rd class above 1000 and not more than 3000 dollars in value</t>
  </si>
  <si>
    <t>¢</t>
  </si>
  <si>
    <t>[None in these top classes for New Hampshire]</t>
  </si>
  <si>
    <t>[Assume 1 acre = 160 perches = 43,560 square feet]</t>
  </si>
  <si>
    <t>Number of dwelling houses</t>
  </si>
  <si>
    <t>Value - dollars</t>
  </si>
  <si>
    <t>Value - cents</t>
  </si>
  <si>
    <t>Quantities of lands, lots, &amp;c exempted from valuation</t>
  </si>
  <si>
    <t>Acres</t>
  </si>
  <si>
    <t>Acres</t>
  </si>
  <si>
    <t>Perches</t>
  </si>
  <si>
    <t>Perches</t>
  </si>
  <si>
    <t>Square feet</t>
  </si>
  <si>
    <t>Value</t>
  </si>
  <si>
    <t>Assessment districts</t>
  </si>
  <si>
    <t>Dwelling houses</t>
  </si>
  <si>
    <t>Outhouses</t>
  </si>
  <si>
    <t>Quantity of land in the lots</t>
  </si>
  <si>
    <t>Summary Abstract of [dwellings and] Lands, Lots, Buildings, &amp; Wharves [LLBW] owned and possessed or occupied on the 1st day of October 1798</t>
  </si>
  <si>
    <t>Dwelling houses &amp; out houses of a value not exceeding $100</t>
  </si>
  <si>
    <t xml:space="preserve">Summary abstract of slaves </t>
  </si>
  <si>
    <t>Whole number of slaves of all ages</t>
  </si>
  <si>
    <t xml:space="preserve">showing that for 518 Connecticut properties sold in 1798, the average ratio of </t>
  </si>
  <si>
    <t>US-assessed value to market value was 0.845.</t>
  </si>
  <si>
    <t>NOTE ON UNDERASSESSMENT:</t>
  </si>
  <si>
    <t>Soltow (1989, pp. 37, 256-257) cites correspondence he found in the Oliver Wolcott papers</t>
  </si>
  <si>
    <t xml:space="preserve">The lead page on the microfim indicates a total of 88 pages, yet our copy found only 74 pages of substance, ignoring blanks.  </t>
  </si>
  <si>
    <t>of States (1798) prepared by Daniel Sheldon, Esq. for Oliver Wolcott."  Obtained from</t>
  </si>
  <si>
    <t>¢</t>
  </si>
  <si>
    <t>Number</t>
  </si>
  <si>
    <t>Square feet</t>
  </si>
  <si>
    <t>Quantities of lands, lots, &amp;c subject to &amp; included in the valuation</t>
  </si>
  <si>
    <t>Valuations as revised &amp; equalized by the Commissioners</t>
  </si>
  <si>
    <t>Dollars</t>
  </si>
  <si>
    <t>Cents</t>
  </si>
  <si>
    <t>Diana McCain of the library of the Connecticut Historical Society Museum (CHSM).</t>
  </si>
  <si>
    <t>Valuations as revised</t>
  </si>
  <si>
    <t>Number of</t>
  </si>
  <si>
    <t>Exempted</t>
  </si>
  <si>
    <t>Ages 12-50</t>
  </si>
  <si>
    <t>Number exempted from taxation</t>
  </si>
  <si>
    <t>Dwellings &amp; outhouses subject to &amp; included in the valuation</t>
  </si>
  <si>
    <t>1st class</t>
  </si>
  <si>
    <t>2nd class</t>
  </si>
  <si>
    <t>3rd class</t>
  </si>
  <si>
    <t>4th class</t>
  </si>
  <si>
    <t>5th class</t>
  </si>
  <si>
    <t>6th class</t>
  </si>
  <si>
    <t>7th class</t>
  </si>
  <si>
    <t>8th class</t>
  </si>
  <si>
    <t>9th class</t>
  </si>
  <si>
    <t>Assessment</t>
  </si>
  <si>
    <t>Is this in</t>
  </si>
  <si>
    <t>No. of</t>
  </si>
  <si>
    <t>Value</t>
  </si>
  <si>
    <t>Value per</t>
  </si>
  <si>
    <t>exempted from valuation</t>
  </si>
  <si>
    <t>subject to the valuation</t>
  </si>
  <si>
    <t>by the Commissioners</t>
  </si>
  <si>
    <t>slaves of</t>
  </si>
  <si>
    <t>by state law</t>
  </si>
  <si>
    <t>subject to</t>
  </si>
  <si>
    <t xml:space="preserve">Dwelling </t>
  </si>
  <si>
    <t>Out-</t>
  </si>
  <si>
    <t>by the Commissions</t>
  </si>
  <si>
    <t>above $100 to $500</t>
  </si>
  <si>
    <t>above $500 to $1000</t>
  </si>
  <si>
    <t>above $1000 to $3000</t>
  </si>
  <si>
    <t>above $3000 to $6000</t>
  </si>
  <si>
    <t>above $6000 to $10,000</t>
  </si>
  <si>
    <t>above $10,000 to $15,000</t>
  </si>
  <si>
    <t>above $15,000 to $20,000</t>
  </si>
  <si>
    <t>above $20,000 to $30,000</t>
  </si>
  <si>
    <t>above $30,000</t>
  </si>
  <si>
    <t>Division</t>
  </si>
  <si>
    <t>districts</t>
  </si>
  <si>
    <t>Towns</t>
  </si>
  <si>
    <t>Maine?</t>
  </si>
  <si>
    <t>dwellings</t>
  </si>
  <si>
    <t>$</t>
  </si>
  <si>
    <t>¢</t>
  </si>
  <si>
    <t>dwelling</t>
  </si>
  <si>
    <t>Decim. Acres</t>
  </si>
  <si>
    <t>$ value/acre</t>
  </si>
  <si>
    <t>all ages</t>
  </si>
  <si>
    <t>or disability</t>
  </si>
  <si>
    <t>taxation</t>
  </si>
  <si>
    <t>houses</t>
  </si>
  <si>
    <t>Decimal acres</t>
  </si>
  <si>
    <t>Value/acre</t>
  </si>
  <si>
    <t>Number</t>
  </si>
  <si>
    <t>Value $</t>
  </si>
  <si>
    <t>Val/house</t>
  </si>
  <si>
    <t xml:space="preserve">Lands adjacent to the east boundary of the U.S. </t>
  </si>
  <si>
    <t>Machias, Addison, &amp; lands [found &amp;] near Schodic [Schoodic] Lake</t>
  </si>
  <si>
    <t>4th class above 3000 and not more than 6000 dollars in value</t>
  </si>
  <si>
    <t>5th class above 6,000 and not more than 10,000 dollars in value</t>
  </si>
  <si>
    <t>6th class above 10,000 and not more than 15,000 dollars in value</t>
  </si>
  <si>
    <t>7th class above 15,000 and not more than 20,000 dollars in value</t>
  </si>
  <si>
    <t>Numbers of slaves exempted by the laws of the state or their disability</t>
  </si>
  <si>
    <t>Number of slaves above the age of 12 and under the age of 50 years subject to taxation</t>
  </si>
  <si>
    <t>Abstract of dwelling houses &amp;c above the value of 100 dollars owned &amp;c on the 1st day of October 1798</t>
  </si>
  <si>
    <t>Divisions</t>
  </si>
  <si>
    <t>Gilmantown, Merrideth, New Hampton, Barnstead, Sanborntown</t>
  </si>
  <si>
    <t>Moultenborough, Sandwich, Tamworth, Eaton, Conway, Ossipee and Senter Harbour</t>
  </si>
  <si>
    <t>Wolfborough, Tuftonboro, Wakefield, Middleton, Brookfield, Essingham, New Durham and Alton</t>
  </si>
  <si>
    <t>Amherst, Dunstable, Hollis, Litchfield, Merrimack, Milford, Mason, Nottinghamwest, Raby and Wilton</t>
  </si>
  <si>
    <t>Antrium, Campbells gore, Dearing, Hopkinton, Hinneker, Hillsborough and Weare</t>
  </si>
  <si>
    <t>Francistown, Greenfield, Hancock, New Ipswich, Lyndeboro, Peterboro, Sharon, Society land and Temple</t>
  </si>
  <si>
    <t>Bedford, New Boston, Dunbarton, Derryfield and Goff's town</t>
  </si>
  <si>
    <t>Andover, Bascowen, Bradford, Fishersfield, Kearserge, New London, Salisbury, Sutton and Warner</t>
  </si>
  <si>
    <t>Winchester, Richmond, Fitzwilliam, Dublin, Jaffrey, Rindge and Marlborough</t>
  </si>
  <si>
    <t>Swaswey, Hunsdale, Chesterfield, Westmoreland, Rean, Packersfield….</t>
  </si>
  <si>
    <t>Walpole, Charlestown, Actworth, Alstead, Marlow, Lempster, Washington, Stoddard, Langdon</t>
  </si>
  <si>
    <t>Claremont, Cornish, Plainfield, Unity, Newport, New Grantham, Springfield, Coryon, Goshen, Wendall</t>
  </si>
  <si>
    <t>Lebanon, Hanover, Lime, Infield, Canaan, Dorchester and Orange</t>
  </si>
  <si>
    <t>Oxford, Piermont, Haverhill, Wentworth, Warren, Coventry</t>
  </si>
  <si>
    <t>Bath, Liman, Littleton, Landaff, Concord, Franconia, Lincoln</t>
  </si>
  <si>
    <t>Dalton, Lancaster, Northumberland, Whitefield, Brittonwoods, Jefferson, Kilkinny and Percy</t>
  </si>
  <si>
    <t>Stratford, Cockburn, Colebrook and Stewarttown</t>
  </si>
  <si>
    <t xml:space="preserve">The original microfilm on file with the CHSM was apparently assembled by E. James Ferguson of </t>
  </si>
  <si>
    <t>Total</t>
  </si>
  <si>
    <t>Pink shading = some difficulty in reading the writing on the microfilm here.</t>
  </si>
  <si>
    <t>(For the original fuller headings, see the "Source &amp; notes" worksheet.)</t>
  </si>
  <si>
    <t>[NB: No return of the number of owners of LLBW here.]</t>
  </si>
  <si>
    <t>Dwelling houses &amp;c valued &gt; $100</t>
  </si>
  <si>
    <t>LLBW</t>
  </si>
  <si>
    <t>SLAVES [None given for MA]</t>
  </si>
  <si>
    <t>Dwelling houses &amp;c</t>
  </si>
  <si>
    <t>[Reminder: These are houses only, not LLBW or slaves]</t>
  </si>
  <si>
    <t>($)</t>
  </si>
  <si>
    <t>Quantities of lands, lots, &amp;c</t>
  </si>
  <si>
    <t>Ducktrap, Northport, Belfast</t>
  </si>
  <si>
    <t>Penobscot, Bluehills and ladns adjoining</t>
  </si>
  <si>
    <t>Vinalhaven, Castiner, Ledgwick, Islesboro, Deer Isle, Swan Isle</t>
  </si>
  <si>
    <t>Farmington, New Sharon, New Vineyard, Chester, Tyngston, Goshen, Readstown, Anson on Kennebunk Rivers</t>
  </si>
  <si>
    <t>Canaan, Norridgewalk, Starks, Cornville and lands east side of Kennebeck river</t>
  </si>
  <si>
    <t>Winslow, Fairfield, Clinton, William Bingham's Million acres, land north of that in Lincoln County to the North boundary of the US part of Plymouth Company's land</t>
  </si>
  <si>
    <t>Belgrade, Readfield, Mount Vernon</t>
  </si>
  <si>
    <t>Hallowell, Pittston, Augusta</t>
  </si>
  <si>
    <t>Sidney, Vassallborough, Harlem</t>
  </si>
  <si>
    <t>Winthrop, Wayne, Fayette</t>
  </si>
  <si>
    <t>Monmouth, Litchfield, Wales</t>
  </si>
  <si>
    <t>Lewiston, Green, Littleboro</t>
  </si>
  <si>
    <t>Topsham, Bowdoin, Bowdoinham</t>
  </si>
  <si>
    <t>Thomaston, Cushing, Cambden</t>
  </si>
  <si>
    <t>Waldoclaim, Warrne, Union, 10 origin propertier's land 2 apociales land</t>
  </si>
  <si>
    <t>Nobleboro, Birstol, Waldoboro, Meduncook</t>
  </si>
  <si>
    <t>Boothbay, Edgecomb, Newcastle</t>
  </si>
  <si>
    <t>Pownalboro, Dresden, New Milford, Ballston and part of Plymouth Company's land east of Kennebeck river</t>
  </si>
  <si>
    <t>Georgetown, Bath, Woolwich</t>
  </si>
  <si>
    <t>Brunswick, Harpswell, Durham</t>
  </si>
  <si>
    <t>North Yarmouth, Freeport</t>
  </si>
  <si>
    <t>New Gloucester, Gray, Windham, Pejupscut claim</t>
  </si>
  <si>
    <t>Poland, Turner, Buckfield, Sumner, Hartford</t>
  </si>
  <si>
    <t>Livermore, Jay, Holman and lands north of Amariscoggen river and between Kennebeck river and New Hampshire</t>
  </si>
  <si>
    <t>Rhode Island reported assessments for realty</t>
  </si>
  <si>
    <t>Connecticut reported assessments for realty</t>
  </si>
  <si>
    <t>Vermont reported assessments for realty</t>
  </si>
  <si>
    <t>Exeter, Newmarket, Brentwood, Epping and Poplin</t>
  </si>
  <si>
    <t>Kingstown, Kensington, East Kingstown, Newtown and South Hampton</t>
  </si>
  <si>
    <t>Salem, Atkinson, Plastow, Sondonderry, Pelham and Windham</t>
  </si>
  <si>
    <t>Chester, Sandown, Hawke, Hampstead, Candia and Raymond</t>
  </si>
  <si>
    <t>Nottingham, Deerfield, Northwood and Epsom</t>
  </si>
  <si>
    <t>Canterbury, Ptisfield, Chichester, Northfield and Loudon</t>
  </si>
  <si>
    <t>Concord, Pembroke, Bow and Allinstown</t>
  </si>
  <si>
    <t>Durham, Dover, Madbury, Lee, Rochester, Barrington and Somersworth</t>
  </si>
  <si>
    <t>Haverhill, Methuen</t>
  </si>
  <si>
    <t>Andover</t>
  </si>
  <si>
    <t>Boxford, Rowley, Bradford</t>
  </si>
  <si>
    <t>Ipswich, Hamilton</t>
  </si>
  <si>
    <t>Gloucester, Manchester</t>
  </si>
  <si>
    <t>Beverly, Windham</t>
  </si>
  <si>
    <t>Danvers, Middleton, Topsfield</t>
  </si>
  <si>
    <t>Salem</t>
  </si>
  <si>
    <t>Marblehead</t>
  </si>
  <si>
    <t>Lynn, Lynnfield</t>
  </si>
  <si>
    <t>Boston, Chelsea</t>
  </si>
  <si>
    <t>Roxbury, Brookline</t>
  </si>
  <si>
    <t>Quincy, Milton, Dorchester</t>
  </si>
  <si>
    <t>Weymouth, Briantree</t>
  </si>
  <si>
    <t>Hingham, Chassel Hull</t>
  </si>
  <si>
    <t>Stoughton, Canton, Randolph</t>
  </si>
  <si>
    <t>Dedham, Dover, Heedham</t>
  </si>
  <si>
    <t>Foxborough, Halpole, Sharon</t>
  </si>
  <si>
    <t>Midway, Medfield</t>
  </si>
  <si>
    <t>Bellingham, Franklin, Wrentham</t>
  </si>
  <si>
    <t>Charlestown, Medford, Malden</t>
  </si>
  <si>
    <t>Reading, Wilmington, Stoneham</t>
  </si>
  <si>
    <t>Woburn, Lexington, Bedford</t>
  </si>
  <si>
    <t>Cambridge, Watertown</t>
  </si>
  <si>
    <t>Newtown, Weston, Waltham</t>
  </si>
  <si>
    <t>Natick, Sherburne, Holliston, Hopkinton</t>
  </si>
  <si>
    <t>Framingham, Sudbury, East Sudbury</t>
  </si>
  <si>
    <t>Concord, Lincoln, Acton, Carlisle</t>
  </si>
  <si>
    <t>Belerica, Chelmsford, Westford</t>
  </si>
  <si>
    <t>Marlborough Stow, Boxborough, Littleton</t>
  </si>
  <si>
    <t>Dracut, Fyngsborough, Tewksbury</t>
  </si>
  <si>
    <t>Groton, Shirley, Dunstable</t>
  </si>
  <si>
    <t>Townshend, Pepperhell, Ashby</t>
  </si>
  <si>
    <t>Attleborough</t>
  </si>
  <si>
    <t>Ressaboth</t>
  </si>
  <si>
    <t>Norton, Mansfield, Easton</t>
  </si>
  <si>
    <t>Taunton, Raynham</t>
  </si>
  <si>
    <t>Dighton, Swansey, Somerset</t>
  </si>
  <si>
    <t>Freetown, Berkley</t>
  </si>
  <si>
    <t>Westport, Dartmough</t>
  </si>
  <si>
    <t>New Bedford</t>
  </si>
  <si>
    <t>Middleborough</t>
  </si>
  <si>
    <t>Bridgwater</t>
  </si>
  <si>
    <t>Abington, Pembroke</t>
  </si>
  <si>
    <t>Hanover, Scitwate</t>
  </si>
  <si>
    <t>Marshfield, Duxbury</t>
  </si>
  <si>
    <t>Kingston, Carver, Plympton, Halifax</t>
  </si>
  <si>
    <t>Rochester, Wareham</t>
  </si>
  <si>
    <t>Plymouth</t>
  </si>
  <si>
    <t>Alexandria, Danbury, Grafton, New Chester and Bridgewater</t>
  </si>
  <si>
    <t>Plymouth, New Holdernasse, Campton, Thornton, Pealing, Rumney, Frocksthick, Hebron, Goston</t>
  </si>
  <si>
    <t>Bartlet, Shelburne, Durand, Mainsboro, Paulsbury, Success, Dummer, Cambridge, Errol Millsfield, Burton and Chatham</t>
  </si>
  <si>
    <t>Clumbia, Harrington and Steuben</t>
  </si>
  <si>
    <t>Mount Desert, Eden</t>
  </si>
  <si>
    <t>Trenton, Sullivan and Goulsborough and Lands adjoining</t>
  </si>
  <si>
    <t>Prospect, Hamden, Frankfort, ten original proprietors' land and lands upon Penobscot River</t>
  </si>
  <si>
    <t>Buckston, Orrington, Eddington, Banjor, Lands on the head of Penobscot River and from thence to the N. Boundary of the US</t>
  </si>
  <si>
    <t>Douglass, Uxbridge, Northbridge</t>
  </si>
  <si>
    <t>Mendon, Milford, Upton</t>
  </si>
  <si>
    <t>Grafton, Westboro, Southboro</t>
  </si>
  <si>
    <t>Shrewsbury, Boylston, Northboro</t>
  </si>
  <si>
    <t>Silverbridge, Charleson, Dudley</t>
  </si>
  <si>
    <t>Northfield, Warwick, Oranges, Montague</t>
  </si>
  <si>
    <t>Wendell, New Salem, Leverett, Shutesbury</t>
  </si>
  <si>
    <t>Sunderland, Hadley, Amherst</t>
  </si>
  <si>
    <t>Pelham, Greenwich, Belchertown, Ware</t>
  </si>
  <si>
    <t>South Hadley, Granby, Palmer, Ludlow</t>
  </si>
  <si>
    <t>Springfield, Longmeadow, Wilbraham</t>
  </si>
  <si>
    <t>Monson, Brimfield, South Brimfield, Holland</t>
  </si>
  <si>
    <t>Rowe, Heath, Charlemont, Colerain</t>
  </si>
  <si>
    <t>Leyden, Barnardston, Greenfield, Gill</t>
  </si>
  <si>
    <t>Shelburne, Buckland, Hawley, Ashfield</t>
  </si>
  <si>
    <t>Deerfield, Conway, Williamsburgh, Wahtely</t>
  </si>
  <si>
    <t>Plainfield, Cummington, Goshen, Worthington</t>
  </si>
  <si>
    <t>Chesterfield, West Hampton, North Hampton, Hatfield</t>
  </si>
  <si>
    <t>Kiddlefield, Chester, Norwich, Montgomery</t>
  </si>
  <si>
    <t>East Hampton, South Hampton, Westfield, Russell</t>
  </si>
  <si>
    <t>Greenville, Blanford</t>
  </si>
  <si>
    <t>West Springfield, Southwick</t>
  </si>
  <si>
    <t>Mount Washington, Sheffield, New Marlborough</t>
  </si>
  <si>
    <t>Southfield, Landisfield, Loudon, Bethlehem</t>
  </si>
  <si>
    <t>Egremont, Alford, Great Barrington, Tyringham</t>
  </si>
  <si>
    <t>West Stockbridge, Stockbridge, Lec, Becket</t>
  </si>
  <si>
    <t>Richmond, Lenok, Washington</t>
  </si>
  <si>
    <t>Pittsfield, Dalton, Partridgefield</t>
  </si>
  <si>
    <t>Hancock, Lanesboro, Windsor, Cheshire, New Ashford</t>
  </si>
  <si>
    <t>Williamstown, Adams, Clarksburgh, Savoy</t>
  </si>
  <si>
    <t>Other Check</t>
  </si>
  <si>
    <t>Number Check</t>
  </si>
  <si>
    <t>Value Check</t>
  </si>
  <si>
    <t>Newport</t>
  </si>
  <si>
    <t>Middletown</t>
  </si>
  <si>
    <t>Portsmouth</t>
  </si>
  <si>
    <t>Otisfield, Hebron, Paris, Norway</t>
  </si>
  <si>
    <t>Standish, Flynstown, Raymondton, Bridgton</t>
  </si>
  <si>
    <t>Portland</t>
  </si>
  <si>
    <t>Scarborough, Cape Elizabeth</t>
  </si>
  <si>
    <t>Biddeford, Pepperllborough and Bewcton</t>
  </si>
  <si>
    <t>Wells, Arundel</t>
  </si>
  <si>
    <t>Alfred, Coxhall, Waterboro, Phillipsburgh</t>
  </si>
  <si>
    <t>Simerick, Newfield, Parsonfield, Cornish, Limington</t>
  </si>
  <si>
    <t>Faybury, Brownfield, Portersfield, Hiram, Suncook, Waterford, Oxford,Bethel, East Andover and lands in the county of York, North of the great ossipee River</t>
  </si>
  <si>
    <t>Falmouth, Gorham</t>
  </si>
  <si>
    <t>Snaford, Lebanon, Shapeleigh</t>
  </si>
  <si>
    <t>Berwick</t>
  </si>
  <si>
    <t>York, Kittery</t>
  </si>
  <si>
    <t>Salisbury, Almsbury</t>
  </si>
  <si>
    <t>Newburyport</t>
  </si>
  <si>
    <t>Newbury</t>
  </si>
  <si>
    <t>added 5</t>
  </si>
  <si>
    <t>deducted 15</t>
  </si>
  <si>
    <t>deducted 5</t>
  </si>
  <si>
    <t>added 25</t>
  </si>
  <si>
    <t>Divisions</t>
  </si>
  <si>
    <t>Hartford</t>
  </si>
  <si>
    <t>Berlin</t>
  </si>
  <si>
    <t>Southington and Bristol</t>
  </si>
  <si>
    <t>East Hartford</t>
  </si>
  <si>
    <t>East Windsor</t>
  </si>
  <si>
    <t>Enfield and Somers</t>
  </si>
  <si>
    <t>Farmington</t>
  </si>
  <si>
    <t>Glastenbury</t>
  </si>
  <si>
    <t>Granby and Hartland</t>
  </si>
  <si>
    <t>Suffield</t>
  </si>
  <si>
    <t>Lymeburg</t>
  </si>
  <si>
    <t>Wethersfield</t>
  </si>
  <si>
    <t>Windsor</t>
  </si>
  <si>
    <t>Tolland, Willington and Ellington</t>
  </si>
  <si>
    <t>Hebron</t>
  </si>
  <si>
    <t>Bolton and Coventry</t>
  </si>
  <si>
    <t>Stafford and Union</t>
  </si>
  <si>
    <t>New Haven and East Haven</t>
  </si>
  <si>
    <t>Milford</t>
  </si>
  <si>
    <t>Derby</t>
  </si>
  <si>
    <t>Waterbury and Wolcott</t>
  </si>
  <si>
    <t>Cheshire</t>
  </si>
  <si>
    <t>Hamden and Woodbridge</t>
  </si>
  <si>
    <t>Wallingford and North Haven</t>
  </si>
  <si>
    <t>Branford</t>
  </si>
  <si>
    <t>Guildford</t>
  </si>
  <si>
    <t>Durham and Haddam</t>
  </si>
  <si>
    <t>Chatham</t>
  </si>
  <si>
    <t>East Haddam</t>
  </si>
  <si>
    <t>Saybrook</t>
  </si>
  <si>
    <t>Killingworth</t>
  </si>
  <si>
    <t>New London and Montville</t>
  </si>
  <si>
    <t>Norwich and Bozrak</t>
  </si>
  <si>
    <t>Groton</t>
  </si>
  <si>
    <t>Stonington</t>
  </si>
  <si>
    <t>Colchester</t>
  </si>
  <si>
    <t>Preston</t>
  </si>
  <si>
    <t>Franklin and Lisbon</t>
  </si>
  <si>
    <t>Windham and Hampton</t>
  </si>
  <si>
    <t>Lebanon</t>
  </si>
  <si>
    <t>Plainfield, Voluntown and Sterling</t>
  </si>
  <si>
    <t>Canterbury and Brooklyn</t>
  </si>
  <si>
    <t>Woodstock and Pomfret</t>
  </si>
  <si>
    <t>Mansfield and Ashford</t>
  </si>
  <si>
    <t>Killingly and Thompson</t>
  </si>
  <si>
    <t>Stratford, Trumbull and Huntington</t>
  </si>
  <si>
    <t>Fairfield and Weston</t>
  </si>
  <si>
    <t>Norwalk</t>
  </si>
  <si>
    <t>Hamford</t>
  </si>
  <si>
    <t>Greenwich</t>
  </si>
  <si>
    <t>Reading and Ridgefield</t>
  </si>
  <si>
    <t>Danbury and New Fairfield</t>
  </si>
  <si>
    <t>Newtown and Brookfield</t>
  </si>
  <si>
    <t>Litchfield</t>
  </si>
  <si>
    <t>Harwinton and Torrington</t>
  </si>
  <si>
    <t>Plymouth and Watertown</t>
  </si>
  <si>
    <t>Bethlehem and Washington</t>
  </si>
  <si>
    <t>Woodbury and Southbury</t>
  </si>
  <si>
    <t>Sandwich, Falmouth, Marsfield</t>
  </si>
  <si>
    <t>Barnstable, Yarmouth</t>
  </si>
  <si>
    <t>Dennis, Hawich, Chatham, Orleans</t>
  </si>
  <si>
    <t>Eastham, Welfleet, Firers, Provincetown</t>
  </si>
  <si>
    <t>Edgarton, Chilmark, Tisbury</t>
  </si>
  <si>
    <t>Nantucket</t>
  </si>
  <si>
    <t>Berlin, Bolton, Harvard</t>
  </si>
  <si>
    <t>Lancaster, Stirling</t>
  </si>
  <si>
    <t>Leominster, Lunenburg, Fitchburgh</t>
  </si>
  <si>
    <t>Ashburnham, Gardner, Westminster</t>
  </si>
  <si>
    <t>Royalston, Winchendon, Templeton</t>
  </si>
  <si>
    <t>Petersham, Athol, Gerry</t>
  </si>
  <si>
    <t>Hardwick, New Braintree, Oakham</t>
  </si>
  <si>
    <t>Barre, Hubbardston</t>
  </si>
  <si>
    <t>Rutland, Princeton, Holden</t>
  </si>
  <si>
    <t>Brookefield, Western</t>
  </si>
  <si>
    <t>Spencer, Leicester, Payton</t>
  </si>
  <si>
    <t>Worcester, Ward</t>
  </si>
  <si>
    <t>Sutton, Oxford and Oxford Gores</t>
  </si>
  <si>
    <t>Athens and Johnson's Gore, Brooklyn, Grafton, Jamaica, Londonderry, Virginhall, Putney, Rockingham, Stratton, Stratton Gore Townsend, Wardsborough north district, Westminster, Windham and Mack's Leg</t>
  </si>
  <si>
    <t>Pownal, Bennington, Shaftsbury, Stamford, Woodford, Searsburgh, Glastenbury, Reedsboro</t>
  </si>
  <si>
    <t>Arlington, Landgrove, Bromley, Dorset, Manchester, Rupert, Landgate, Sunderland, Winhall</t>
  </si>
  <si>
    <t>Tinmouth, Middleton, Pawlet, Danby, Harwich, Wallingford, Mount Holly, Benton Gore, Wells</t>
  </si>
  <si>
    <t>Orwell, Castleton, Fairhaven, Poultney, Sudbury, Hubbardton, Westhaven, Ira, Benson</t>
  </si>
  <si>
    <t>Brandon, Chittenden, Philadelphia, Elarendon, Killington, Norway, Pittsfield, Rutland, Shrewsbury</t>
  </si>
  <si>
    <t>Thetford, Fairlee, Bradford, Newbury, Topsham, Corinth, Vershire, Stafford with its Gore</t>
  </si>
  <si>
    <t>Funbridge with its Gore, Chelsea, Washington, Orange, Barre, Williamstown, Brookfield, Randolph, Braintree, Roxbury, Northfield, Berlin</t>
  </si>
  <si>
    <t>Ryegate, Groton, Barnet, Peacham, Deweysburgh, Danville, Waterford, Hopkinville, Avery's Gore adjoining St. Johnsbury, Lyndon, Burke, Billymead, Sheffield, Wheelock, Goshen Gore, Hardwick, Walden</t>
  </si>
  <si>
    <t>Montpelier, Calais, Woodbury, Cabot, Marshfield, Plainfield, Goshen, Harris' Gore</t>
  </si>
  <si>
    <t>Bridport, Cornwall and that part of Middlebury west of Otter creek, Shorecham, Whiting, Middlebury, Ripton, Salisbury, Goshen, Leicester, Hancock, Kingston and Avery's Gore adjoining</t>
  </si>
  <si>
    <t>Tiverton</t>
  </si>
  <si>
    <t>Little Compton</t>
  </si>
  <si>
    <t>Jamestown and New Shoreham</t>
  </si>
  <si>
    <t>Bristol</t>
  </si>
  <si>
    <t>Warren and Barrington</t>
  </si>
  <si>
    <t>South Kingstown</t>
  </si>
  <si>
    <t>North Kingstown</t>
  </si>
  <si>
    <t>Charlestown</t>
  </si>
  <si>
    <t>Westerly</t>
  </si>
  <si>
    <t>Hopkinton</t>
  </si>
  <si>
    <t>Richmond</t>
  </si>
  <si>
    <t>Exeter</t>
  </si>
  <si>
    <t>East Greenwich</t>
  </si>
  <si>
    <t>West Greenwich</t>
  </si>
  <si>
    <t>Warwick</t>
  </si>
  <si>
    <t>Coventry</t>
  </si>
  <si>
    <t>Providence</t>
  </si>
  <si>
    <t>North Providence</t>
  </si>
  <si>
    <t>Cranston</t>
  </si>
  <si>
    <t>Scituate</t>
  </si>
  <si>
    <t>Foster</t>
  </si>
  <si>
    <t>Gloucester</t>
  </si>
  <si>
    <t>Johnston</t>
  </si>
  <si>
    <t>Cumberland</t>
  </si>
  <si>
    <t>Smithfield</t>
  </si>
  <si>
    <t>Rates of Percent</t>
  </si>
  <si>
    <t>Prescribed by the</t>
  </si>
  <si>
    <t>Commission</t>
  </si>
  <si>
    <t>Valuations as determined by</t>
  </si>
  <si>
    <t>Prime Assessors</t>
  </si>
  <si>
    <t>added 10</t>
  </si>
  <si>
    <t>added 15</t>
  </si>
  <si>
    <t>deducted 12.5</t>
  </si>
  <si>
    <t>added 30</t>
  </si>
  <si>
    <t>Ferrisburgh, Panton, Addison, Weybridge, Waltham, Vergennes, Monkton, Starksborough, Warren, Bristol, Lincoln, Newhaven</t>
  </si>
  <si>
    <t>Charlotte and the Islands Slopp, Pickels and Gates, Shelburne, St. George, Burlington, Juniper Islands, Williston, Hinesburgh, Richmond, Huntinton, Buel's and Avery's Gore, Duxbury, Moretown, Waitsfield and Faystown</t>
  </si>
  <si>
    <t>Colchester, McLean's [CANT READ], Mansfield, Bolton, Waterbury, Middlesex, Worcester, Stow</t>
  </si>
  <si>
    <t>South [CANT READ]</t>
  </si>
  <si>
    <t>Concord, Lunenburg, East Haven, Westmore, Guildhall, Newark, Random, Goanby, Victory, Maidstone, Ferdinand, Warner's and Avery's Gore, Brunswick, Wenlock, Lewis, Lemmington, Minchead, Averill, part of Warren, Canaan, Norfolk and part of Norton</t>
  </si>
  <si>
    <t>Greensboro, Glover, Barton, Coventry, Holland, Whitelaw's Gore, Brownington, Derby, Navy, Caldersburgh, Salem, Brownington Gore</t>
  </si>
  <si>
    <t>Hyde Park, Morristown, Elmore, Wolcott, Craftsbury, Eden, Irasburgh, Sutterloh, Kellyvale, Westfield, Kelly's grant east of Westfield, Joy, Duncan's borough, Avery's and Coventry Gores</t>
  </si>
  <si>
    <t>Georgia, St. Alban's, Fairfax, the island of St. Alban's point, Fletcher, Bakersfield, Avery's and Coit's Gores, Cambridge, Belvidere, Johnston, Sterling</t>
  </si>
  <si>
    <t>Swanton, Highgate, Huntsburgh, Marvin's Gore, Berkshire, Enosburgh, Montgomery, Richford, Sheldon, Fairfield</t>
  </si>
  <si>
    <t>North Hern, Isle rocky, Allbrugh, Isle Camotte</t>
  </si>
  <si>
    <t>added 20</t>
  </si>
  <si>
    <t>added 40</t>
  </si>
  <si>
    <t>deducted 10</t>
  </si>
  <si>
    <t>New Milford and Roxbury</t>
  </si>
  <si>
    <t>Kent and Warren</t>
  </si>
  <si>
    <t>Sharon and Salisbury</t>
  </si>
  <si>
    <t>Goshen and Cornwall</t>
  </si>
  <si>
    <t>Canaan and Norfolk</t>
  </si>
  <si>
    <t>Colebrook and Winchester</t>
  </si>
  <si>
    <t>New Hartford and Berkhamstead</t>
  </si>
  <si>
    <t>Brattleboro, Dummerston, Guilford, Halifax, Hinsdale, Marlborough, Newfane, Somerset, Wardsborough South district</t>
  </si>
  <si>
    <t>Springfield, Chester, Andover, Ludlow, Cavendish, Weathersfield, Windsor, Reading, Plymouth</t>
  </si>
  <si>
    <t>Woodstock, Pomfret, Sharon, Norwich, Royalton, Bethel, Stockbridge, Rochester, Barnard, Hartford, Hartland, Bridgewater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</si>
</sst>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?_);_(@_)"/>
  </numFmts>
  <fonts count="3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Arial"/>
      <family val="0"/>
    </font>
    <font>
      <i/>
      <sz val="12"/>
      <name val="Arial"/>
      <family val="0"/>
    </font>
    <font>
      <u val="single"/>
      <sz val="12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b/>
      <sz val="12"/>
      <color indexed="10"/>
      <name val="Arial"/>
      <family val="0"/>
    </font>
    <font>
      <b/>
      <sz val="10"/>
      <color indexed="10"/>
      <name val="Arial"/>
      <family val="0"/>
    </font>
    <font>
      <b/>
      <sz val="14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2" borderId="1" applyNumberFormat="0" applyAlignment="0" applyProtection="0"/>
    <xf numFmtId="0" fontId="20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2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12" borderId="0" xfId="0" applyFont="1" applyFill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2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43" fontId="10" fillId="0" borderId="0" xfId="42" applyFont="1" applyAlignment="1">
      <alignment/>
    </xf>
    <xf numFmtId="43" fontId="10" fillId="0" borderId="0" xfId="42" applyFont="1" applyBorder="1" applyAlignment="1">
      <alignment/>
    </xf>
    <xf numFmtId="176" fontId="10" fillId="0" borderId="0" xfId="42" applyNumberFormat="1" applyFont="1" applyAlignment="1">
      <alignment/>
    </xf>
    <xf numFmtId="176" fontId="10" fillId="0" borderId="0" xfId="0" applyNumberFormat="1" applyFont="1" applyAlignment="1">
      <alignment/>
    </xf>
    <xf numFmtId="176" fontId="15" fillId="0" borderId="0" xfId="42" applyNumberFormat="1" applyFont="1" applyAlignment="1">
      <alignment/>
    </xf>
    <xf numFmtId="176" fontId="15" fillId="0" borderId="0" xfId="42" applyNumberFormat="1" applyFont="1" applyBorder="1" applyAlignment="1">
      <alignment/>
    </xf>
    <xf numFmtId="0" fontId="15" fillId="0" borderId="0" xfId="0" applyFont="1" applyAlignment="1">
      <alignment/>
    </xf>
    <xf numFmtId="176" fontId="15" fillId="12" borderId="0" xfId="42" applyNumberFormat="1" applyFont="1" applyFill="1" applyAlignment="1">
      <alignment/>
    </xf>
    <xf numFmtId="43" fontId="10" fillId="0" borderId="10" xfId="42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5" fillId="0" borderId="0" xfId="0" applyFont="1" applyBorder="1" applyAlignment="1">
      <alignment/>
    </xf>
    <xf numFmtId="43" fontId="10" fillId="0" borderId="10" xfId="42" applyFont="1" applyBorder="1" applyAlignment="1">
      <alignment/>
    </xf>
    <xf numFmtId="0" fontId="10" fillId="0" borderId="0" xfId="0" applyFont="1" applyAlignment="1">
      <alignment/>
    </xf>
    <xf numFmtId="0" fontId="10" fillId="12" borderId="0" xfId="0" applyFont="1" applyFill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2" xfId="0" applyFont="1" applyFill="1" applyBorder="1" applyAlignment="1">
      <alignment horizontal="right"/>
    </xf>
    <xf numFmtId="43" fontId="10" fillId="0" borderId="0" xfId="42" applyFont="1" applyAlignment="1">
      <alignment/>
    </xf>
    <xf numFmtId="43" fontId="10" fillId="0" borderId="10" xfId="42" applyFont="1" applyBorder="1" applyAlignment="1">
      <alignment/>
    </xf>
    <xf numFmtId="176" fontId="10" fillId="0" borderId="0" xfId="42" applyNumberFormat="1" applyFont="1" applyAlignment="1">
      <alignment/>
    </xf>
    <xf numFmtId="176" fontId="15" fillId="0" borderId="0" xfId="42" applyNumberFormat="1" applyFont="1" applyAlignment="1">
      <alignment/>
    </xf>
    <xf numFmtId="176" fontId="15" fillId="0" borderId="10" xfId="42" applyNumberFormat="1" applyFont="1" applyBorder="1" applyAlignment="1">
      <alignment/>
    </xf>
    <xf numFmtId="43" fontId="10" fillId="0" borderId="10" xfId="42" applyNumberFormat="1" applyFont="1" applyBorder="1" applyAlignment="1">
      <alignment/>
    </xf>
    <xf numFmtId="176" fontId="15" fillId="12" borderId="0" xfId="42" applyNumberFormat="1" applyFont="1" applyFill="1" applyAlignment="1">
      <alignment/>
    </xf>
    <xf numFmtId="43" fontId="10" fillId="0" borderId="0" xfId="42" applyNumberFormat="1" applyFont="1" applyAlignment="1">
      <alignment/>
    </xf>
    <xf numFmtId="176" fontId="15" fillId="0" borderId="11" xfId="42" applyNumberFormat="1" applyFont="1" applyBorder="1" applyAlignment="1">
      <alignment/>
    </xf>
    <xf numFmtId="43" fontId="10" fillId="0" borderId="12" xfId="42" applyNumberFormat="1" applyFont="1" applyBorder="1" applyAlignment="1">
      <alignment/>
    </xf>
    <xf numFmtId="43" fontId="10" fillId="0" borderId="11" xfId="42" applyNumberFormat="1" applyFont="1" applyBorder="1" applyAlignment="1">
      <alignment/>
    </xf>
    <xf numFmtId="176" fontId="15" fillId="0" borderId="12" xfId="42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0" fillId="0" borderId="11" xfId="42" applyNumberFormat="1" applyFont="1" applyBorder="1" applyAlignment="1">
      <alignment/>
    </xf>
    <xf numFmtId="43" fontId="10" fillId="0" borderId="13" xfId="42" applyFont="1" applyBorder="1" applyAlignment="1">
      <alignment/>
    </xf>
    <xf numFmtId="43" fontId="10" fillId="0" borderId="12" xfId="42" applyFont="1" applyBorder="1" applyAlignment="1">
      <alignment/>
    </xf>
    <xf numFmtId="43" fontId="10" fillId="0" borderId="11" xfId="42" applyFont="1" applyBorder="1" applyAlignment="1">
      <alignment/>
    </xf>
    <xf numFmtId="43" fontId="10" fillId="0" borderId="0" xfId="42" applyFont="1" applyFill="1" applyBorder="1" applyAlignment="1">
      <alignment/>
    </xf>
    <xf numFmtId="176" fontId="15" fillId="0" borderId="11" xfId="42" applyNumberFormat="1" applyFont="1" applyBorder="1" applyAlignment="1">
      <alignment/>
    </xf>
    <xf numFmtId="43" fontId="10" fillId="0" borderId="12" xfId="42" applyNumberFormat="1" applyFont="1" applyBorder="1" applyAlignment="1">
      <alignment/>
    </xf>
    <xf numFmtId="43" fontId="10" fillId="0" borderId="11" xfId="42" applyFont="1" applyBorder="1" applyAlignment="1">
      <alignment/>
    </xf>
    <xf numFmtId="0" fontId="15" fillId="0" borderId="11" xfId="0" applyFont="1" applyBorder="1" applyAlignment="1">
      <alignment/>
    </xf>
    <xf numFmtId="2" fontId="10" fillId="0" borderId="11" xfId="0" applyNumberFormat="1" applyFont="1" applyBorder="1" applyAlignment="1">
      <alignment/>
    </xf>
    <xf numFmtId="43" fontId="10" fillId="0" borderId="12" xfId="42" applyFont="1" applyBorder="1" applyAlignment="1">
      <alignment/>
    </xf>
    <xf numFmtId="176" fontId="10" fillId="17" borderId="0" xfId="42" applyNumberFormat="1" applyFont="1" applyFill="1" applyAlignment="1">
      <alignment/>
    </xf>
    <xf numFmtId="176" fontId="10" fillId="0" borderId="0" xfId="42" applyNumberFormat="1" applyFont="1" applyFill="1" applyAlignment="1">
      <alignment/>
    </xf>
    <xf numFmtId="176" fontId="10" fillId="17" borderId="0" xfId="0" applyNumberFormat="1" applyFont="1" applyFill="1" applyAlignment="1">
      <alignment/>
    </xf>
    <xf numFmtId="176" fontId="10" fillId="17" borderId="0" xfId="42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3" fontId="10" fillId="0" borderId="0" xfId="42" applyFont="1" applyFill="1" applyAlignment="1">
      <alignment/>
    </xf>
    <xf numFmtId="176" fontId="15" fillId="0" borderId="0" xfId="42" applyNumberFormat="1" applyFont="1" applyFill="1" applyAlignment="1">
      <alignment/>
    </xf>
    <xf numFmtId="176" fontId="15" fillId="0" borderId="10" xfId="42" applyNumberFormat="1" applyFont="1" applyBorder="1" applyAlignment="1">
      <alignment/>
    </xf>
    <xf numFmtId="0" fontId="10" fillId="0" borderId="0" xfId="0" applyFont="1" applyFill="1" applyAlignment="1">
      <alignment/>
    </xf>
    <xf numFmtId="43" fontId="10" fillId="0" borderId="10" xfId="42" applyFont="1" applyFill="1" applyBorder="1" applyAlignment="1">
      <alignment/>
    </xf>
    <xf numFmtId="176" fontId="10" fillId="0" borderId="10" xfId="42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43" fontId="10" fillId="0" borderId="0" xfId="42" applyFont="1" applyBorder="1" applyAlignment="1">
      <alignment/>
    </xf>
    <xf numFmtId="176" fontId="15" fillId="0" borderId="0" xfId="42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10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2" fontId="10" fillId="0" borderId="12" xfId="0" applyNumberFormat="1" applyFont="1" applyBorder="1" applyAlignment="1">
      <alignment/>
    </xf>
    <xf numFmtId="0" fontId="15" fillId="0" borderId="11" xfId="0" applyFont="1" applyBorder="1" applyAlignment="1">
      <alignment/>
    </xf>
    <xf numFmtId="176" fontId="10" fillId="0" borderId="0" xfId="42" applyNumberFormat="1" applyFont="1" applyFill="1" applyAlignment="1">
      <alignment/>
    </xf>
    <xf numFmtId="176" fontId="10" fillId="17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3" fontId="10" fillId="0" borderId="13" xfId="42" applyFont="1" applyBorder="1" applyAlignment="1">
      <alignment/>
    </xf>
    <xf numFmtId="43" fontId="10" fillId="0" borderId="0" xfId="42" applyNumberFormat="1" applyFont="1" applyAlignment="1">
      <alignment/>
    </xf>
    <xf numFmtId="176" fontId="15" fillId="0" borderId="12" xfId="42" applyNumberFormat="1" applyFont="1" applyBorder="1" applyAlignment="1">
      <alignment/>
    </xf>
    <xf numFmtId="43" fontId="10" fillId="0" borderId="11" xfId="42" applyNumberFormat="1" applyFont="1" applyBorder="1" applyAlignment="1">
      <alignment/>
    </xf>
    <xf numFmtId="176" fontId="10" fillId="0" borderId="11" xfId="42" applyNumberFormat="1" applyFont="1" applyBorder="1" applyAlignment="1">
      <alignment/>
    </xf>
    <xf numFmtId="0" fontId="33" fillId="0" borderId="0" xfId="0" applyFont="1" applyAlignment="1">
      <alignment/>
    </xf>
    <xf numFmtId="1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/>
    </xf>
    <xf numFmtId="1" fontId="33" fillId="0" borderId="14" xfId="0" applyNumberFormat="1" applyFont="1" applyBorder="1" applyAlignment="1">
      <alignment horizontal="right"/>
    </xf>
    <xf numFmtId="1" fontId="33" fillId="0" borderId="15" xfId="0" applyNumberFormat="1" applyFont="1" applyFill="1" applyBorder="1" applyAlignment="1">
      <alignment horizontal="right"/>
    </xf>
    <xf numFmtId="1" fontId="15" fillId="0" borderId="0" xfId="42" applyNumberFormat="1" applyFont="1" applyAlignment="1">
      <alignment/>
    </xf>
    <xf numFmtId="1" fontId="15" fillId="0" borderId="11" xfId="42" applyNumberFormat="1" applyFont="1" applyBorder="1" applyAlignment="1">
      <alignment/>
    </xf>
    <xf numFmtId="1" fontId="10" fillId="0" borderId="0" xfId="0" applyNumberFormat="1" applyFont="1" applyAlignment="1">
      <alignment/>
    </xf>
    <xf numFmtId="176" fontId="15" fillId="0" borderId="0" xfId="42" applyNumberFormat="1" applyFont="1" applyFill="1" applyBorder="1" applyAlignment="1">
      <alignment/>
    </xf>
    <xf numFmtId="176" fontId="15" fillId="0" borderId="0" xfId="42" applyNumberFormat="1" applyFont="1" applyFill="1" applyAlignment="1">
      <alignment/>
    </xf>
    <xf numFmtId="176" fontId="15" fillId="0" borderId="0" xfId="42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76" fontId="15" fillId="0" borderId="11" xfId="42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176" fontId="15" fillId="0" borderId="16" xfId="42" applyNumberFormat="1" applyFont="1" applyFill="1" applyBorder="1" applyAlignment="1">
      <alignment/>
    </xf>
    <xf numFmtId="176" fontId="10" fillId="0" borderId="10" xfId="42" applyNumberFormat="1" applyFont="1" applyBorder="1" applyAlignment="1">
      <alignment/>
    </xf>
    <xf numFmtId="176" fontId="15" fillId="12" borderId="0" xfId="42" applyNumberFormat="1" applyFont="1" applyFill="1" applyBorder="1" applyAlignment="1">
      <alignment/>
    </xf>
    <xf numFmtId="176" fontId="15" fillId="12" borderId="0" xfId="42" applyNumberFormat="1" applyFont="1" applyFill="1" applyBorder="1" applyAlignment="1">
      <alignment/>
    </xf>
    <xf numFmtId="176" fontId="15" fillId="12" borderId="10" xfId="42" applyNumberFormat="1" applyFont="1" applyFill="1" applyBorder="1" applyAlignment="1">
      <alignment/>
    </xf>
    <xf numFmtId="176" fontId="15" fillId="0" borderId="11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43" fontId="10" fillId="0" borderId="10" xfId="42" applyFont="1" applyFill="1" applyBorder="1" applyAlignment="1">
      <alignment/>
    </xf>
    <xf numFmtId="176" fontId="10" fillId="0" borderId="10" xfId="42" applyNumberFormat="1" applyFont="1" applyFill="1" applyBorder="1" applyAlignment="1">
      <alignment/>
    </xf>
    <xf numFmtId="43" fontId="10" fillId="0" borderId="0" xfId="42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16384" width="10.75390625" style="1" customWidth="1"/>
  </cols>
  <sheetData>
    <row r="1" ht="15">
      <c r="A1" s="1" t="s">
        <v>91</v>
      </c>
    </row>
    <row r="3" ht="15">
      <c r="A3" s="2" t="s">
        <v>47</v>
      </c>
    </row>
    <row r="4" ht="15">
      <c r="A4" s="1" t="s">
        <v>122</v>
      </c>
    </row>
    <row r="5" ht="15">
      <c r="A5" s="1" t="s">
        <v>130</v>
      </c>
    </row>
    <row r="6" ht="15">
      <c r="A6" s="1" t="s">
        <v>215</v>
      </c>
    </row>
    <row r="7" ht="15">
      <c r="A7" s="1" t="s">
        <v>86</v>
      </c>
    </row>
    <row r="8" ht="15">
      <c r="A8" s="1" t="s">
        <v>121</v>
      </c>
    </row>
    <row r="10" ht="15">
      <c r="A10" s="1" t="s">
        <v>88</v>
      </c>
    </row>
    <row r="12" ht="15">
      <c r="A12" s="6" t="s">
        <v>119</v>
      </c>
    </row>
    <row r="13" ht="15">
      <c r="A13" s="1" t="s">
        <v>120</v>
      </c>
    </row>
    <row r="14" ht="15">
      <c r="A14" s="1" t="s">
        <v>117</v>
      </c>
    </row>
    <row r="15" ht="15">
      <c r="A15" s="1" t="s">
        <v>118</v>
      </c>
    </row>
    <row r="17" ht="15">
      <c r="A17" s="1" t="s">
        <v>84</v>
      </c>
    </row>
    <row r="19" ht="15">
      <c r="A19" s="1" t="s">
        <v>113</v>
      </c>
    </row>
    <row r="20" ht="15">
      <c r="B20" s="1" t="s">
        <v>197</v>
      </c>
    </row>
    <row r="21" ht="15">
      <c r="B21" s="1" t="s">
        <v>109</v>
      </c>
    </row>
    <row r="22" ht="15">
      <c r="B22" s="1" t="s">
        <v>85</v>
      </c>
    </row>
    <row r="23" ht="15">
      <c r="B23" s="1" t="s">
        <v>114</v>
      </c>
    </row>
    <row r="24" ht="15">
      <c r="C24" s="1" t="s">
        <v>99</v>
      </c>
    </row>
    <row r="25" ht="15">
      <c r="C25" s="1" t="s">
        <v>100</v>
      </c>
    </row>
    <row r="26" ht="15">
      <c r="C26" s="1" t="s">
        <v>101</v>
      </c>
    </row>
    <row r="27" ht="15">
      <c r="B27" s="1" t="s">
        <v>102</v>
      </c>
    </row>
    <row r="28" spans="3:7" ht="15">
      <c r="C28" s="1" t="s">
        <v>104</v>
      </c>
      <c r="G28" s="1" t="s">
        <v>98</v>
      </c>
    </row>
    <row r="29" ht="15">
      <c r="C29" s="1" t="s">
        <v>106</v>
      </c>
    </row>
    <row r="30" ht="15">
      <c r="C30" s="1" t="s">
        <v>125</v>
      </c>
    </row>
    <row r="31" ht="15">
      <c r="B31" s="1" t="s">
        <v>126</v>
      </c>
    </row>
    <row r="32" ht="15">
      <c r="C32" s="1" t="s">
        <v>104</v>
      </c>
    </row>
    <row r="33" ht="15">
      <c r="C33" s="1" t="s">
        <v>106</v>
      </c>
    </row>
    <row r="34" ht="15">
      <c r="C34" s="1" t="s">
        <v>125</v>
      </c>
    </row>
    <row r="35" ht="15">
      <c r="B35" s="1" t="s">
        <v>127</v>
      </c>
    </row>
    <row r="36" ht="15">
      <c r="C36" s="1" t="s">
        <v>128</v>
      </c>
    </row>
    <row r="37" ht="15">
      <c r="C37" s="1" t="s">
        <v>129</v>
      </c>
    </row>
    <row r="38" ht="15">
      <c r="A38" s="1" t="s">
        <v>115</v>
      </c>
    </row>
    <row r="39" ht="15">
      <c r="B39" s="1" t="s">
        <v>116</v>
      </c>
    </row>
    <row r="40" ht="15">
      <c r="B40" s="1" t="s">
        <v>194</v>
      </c>
    </row>
    <row r="41" ht="15">
      <c r="B41" s="1" t="s">
        <v>195</v>
      </c>
    </row>
    <row r="42" ht="15">
      <c r="A42" s="1" t="s">
        <v>196</v>
      </c>
    </row>
    <row r="43" ht="15">
      <c r="B43" s="1" t="s">
        <v>197</v>
      </c>
    </row>
    <row r="44" ht="15">
      <c r="B44" s="1" t="s">
        <v>109</v>
      </c>
    </row>
    <row r="45" ht="15">
      <c r="B45" s="1" t="s">
        <v>92</v>
      </c>
    </row>
    <row r="46" ht="15">
      <c r="C46" s="1" t="s">
        <v>110</v>
      </c>
    </row>
    <row r="47" ht="15">
      <c r="C47" s="1" t="s">
        <v>111</v>
      </c>
    </row>
    <row r="48" ht="15">
      <c r="C48" s="1" t="s">
        <v>53</v>
      </c>
    </row>
    <row r="49" ht="15">
      <c r="D49" s="1" t="s">
        <v>104</v>
      </c>
    </row>
    <row r="50" ht="15">
      <c r="D50" s="1" t="s">
        <v>106</v>
      </c>
    </row>
    <row r="51" ht="15">
      <c r="D51" s="1" t="s">
        <v>125</v>
      </c>
    </row>
    <row r="52" ht="15">
      <c r="B52" s="1" t="s">
        <v>89</v>
      </c>
    </row>
    <row r="53" ht="15">
      <c r="C53" s="1" t="s">
        <v>90</v>
      </c>
    </row>
    <row r="54" ht="15">
      <c r="C54" s="1" t="s">
        <v>111</v>
      </c>
    </row>
    <row r="55" ht="15">
      <c r="C55" s="1" t="s">
        <v>53</v>
      </c>
    </row>
    <row r="56" ht="15">
      <c r="D56" s="1" t="s">
        <v>104</v>
      </c>
    </row>
    <row r="57" ht="15">
      <c r="D57" s="1" t="s">
        <v>106</v>
      </c>
    </row>
    <row r="58" ht="15">
      <c r="D58" s="1" t="s">
        <v>125</v>
      </c>
    </row>
    <row r="59" ht="15">
      <c r="B59" s="1" t="s">
        <v>54</v>
      </c>
    </row>
    <row r="60" ht="15">
      <c r="C60" s="1" t="s">
        <v>128</v>
      </c>
    </row>
    <row r="61" ht="15">
      <c r="C61" s="1" t="s">
        <v>129</v>
      </c>
    </row>
    <row r="62" ht="15">
      <c r="B62" s="1" t="s">
        <v>55</v>
      </c>
    </row>
    <row r="63" ht="15">
      <c r="C63" s="1" t="s">
        <v>93</v>
      </c>
    </row>
    <row r="64" ht="15">
      <c r="C64" s="1" t="s">
        <v>124</v>
      </c>
    </row>
    <row r="65" ht="15">
      <c r="C65" s="1" t="s">
        <v>108</v>
      </c>
    </row>
    <row r="66" ht="15">
      <c r="D66" s="1" t="s">
        <v>128</v>
      </c>
    </row>
    <row r="67" ht="15">
      <c r="D67" s="1" t="s">
        <v>129</v>
      </c>
    </row>
    <row r="68" ht="15">
      <c r="C68" s="1" t="s">
        <v>94</v>
      </c>
    </row>
    <row r="69" ht="15">
      <c r="C69" s="1" t="s">
        <v>124</v>
      </c>
    </row>
    <row r="70" ht="15">
      <c r="C70" s="1" t="s">
        <v>108</v>
      </c>
    </row>
    <row r="71" ht="15">
      <c r="D71" s="1" t="s">
        <v>128</v>
      </c>
    </row>
    <row r="72" ht="15">
      <c r="D72" s="1" t="s">
        <v>129</v>
      </c>
    </row>
    <row r="73" ht="15">
      <c r="C73" s="1" t="s">
        <v>95</v>
      </c>
    </row>
    <row r="74" ht="15">
      <c r="C74" s="1" t="s">
        <v>124</v>
      </c>
    </row>
    <row r="75" ht="15">
      <c r="C75" s="1" t="s">
        <v>108</v>
      </c>
    </row>
    <row r="76" ht="15">
      <c r="D76" s="1" t="s">
        <v>128</v>
      </c>
    </row>
    <row r="77" ht="15">
      <c r="D77" s="1" t="s">
        <v>129</v>
      </c>
    </row>
    <row r="78" ht="15">
      <c r="C78" s="1" t="s">
        <v>190</v>
      </c>
    </row>
    <row r="79" ht="15">
      <c r="C79" s="1" t="s">
        <v>124</v>
      </c>
    </row>
    <row r="80" ht="15">
      <c r="C80" s="1" t="s">
        <v>108</v>
      </c>
    </row>
    <row r="81" ht="15">
      <c r="D81" s="1" t="s">
        <v>128</v>
      </c>
    </row>
    <row r="82" ht="15">
      <c r="D82" s="1" t="s">
        <v>129</v>
      </c>
    </row>
    <row r="83" ht="15">
      <c r="C83" s="1" t="s">
        <v>191</v>
      </c>
    </row>
    <row r="84" ht="15">
      <c r="C84" s="1" t="s">
        <v>124</v>
      </c>
    </row>
    <row r="85" ht="15">
      <c r="C85" s="1" t="s">
        <v>108</v>
      </c>
    </row>
    <row r="86" ht="15">
      <c r="D86" s="1" t="s">
        <v>128</v>
      </c>
    </row>
    <row r="87" ht="15">
      <c r="D87" s="1" t="s">
        <v>129</v>
      </c>
    </row>
    <row r="88" ht="15">
      <c r="C88" s="1" t="s">
        <v>192</v>
      </c>
    </row>
    <row r="89" ht="15">
      <c r="C89" s="1" t="s">
        <v>124</v>
      </c>
    </row>
    <row r="90" ht="15">
      <c r="C90" s="1" t="s">
        <v>108</v>
      </c>
    </row>
    <row r="91" ht="15">
      <c r="D91" s="1" t="s">
        <v>128</v>
      </c>
    </row>
    <row r="92" ht="15">
      <c r="D92" s="1" t="s">
        <v>129</v>
      </c>
    </row>
    <row r="93" ht="15">
      <c r="C93" s="1" t="s">
        <v>193</v>
      </c>
    </row>
    <row r="94" ht="15">
      <c r="C94" s="1" t="s">
        <v>124</v>
      </c>
    </row>
    <row r="95" ht="15">
      <c r="C95" s="1" t="s">
        <v>108</v>
      </c>
    </row>
    <row r="96" ht="15">
      <c r="D96" s="1" t="s">
        <v>128</v>
      </c>
    </row>
    <row r="97" ht="15">
      <c r="D97" s="1" t="s">
        <v>129</v>
      </c>
    </row>
    <row r="98" ht="15">
      <c r="C98" s="1" t="s">
        <v>56</v>
      </c>
    </row>
    <row r="99" ht="15">
      <c r="C99" s="1" t="s">
        <v>124</v>
      </c>
    </row>
    <row r="100" ht="15">
      <c r="C100" s="1" t="s">
        <v>108</v>
      </c>
    </row>
    <row r="101" ht="15">
      <c r="D101" s="1" t="s">
        <v>128</v>
      </c>
    </row>
    <row r="102" ht="15">
      <c r="D102" s="1" t="s">
        <v>129</v>
      </c>
    </row>
    <row r="103" ht="15">
      <c r="C103" s="1" t="s">
        <v>57</v>
      </c>
    </row>
    <row r="104" ht="15">
      <c r="C104" s="1" t="s">
        <v>124</v>
      </c>
    </row>
    <row r="105" ht="15">
      <c r="C105" s="1" t="s">
        <v>108</v>
      </c>
    </row>
    <row r="106" ht="15">
      <c r="D106" s="1" t="s">
        <v>128</v>
      </c>
    </row>
    <row r="107" ht="15">
      <c r="D107" s="1" t="s">
        <v>129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9"/>
  <sheetViews>
    <sheetView zoomScalePageLayoutView="0" workbookViewId="0" topLeftCell="A1">
      <selection activeCell="B3" sqref="B3"/>
    </sheetView>
  </sheetViews>
  <sheetFormatPr defaultColWidth="10.75390625" defaultRowHeight="12.75"/>
  <cols>
    <col min="1" max="1" width="9.375" style="3" customWidth="1"/>
    <col min="2" max="2" width="24.375" style="3" customWidth="1"/>
    <col min="3" max="3" width="8.875" style="3" customWidth="1"/>
    <col min="4" max="4" width="8.375" style="3" customWidth="1"/>
    <col min="5" max="5" width="4.00390625" style="3" customWidth="1"/>
    <col min="6" max="6" width="8.375" style="3" customWidth="1"/>
    <col min="7" max="7" width="6.75390625" style="3" customWidth="1"/>
    <col min="8" max="8" width="7.125" style="3" customWidth="1"/>
    <col min="9" max="9" width="10.75390625" style="3" customWidth="1"/>
    <col min="10" max="10" width="9.125" style="3" customWidth="1"/>
    <col min="11" max="11" width="7.75390625" style="3" customWidth="1"/>
    <col min="12" max="12" width="9.375" style="3" customWidth="1"/>
    <col min="13" max="13" width="11.375" style="3" customWidth="1"/>
    <col min="14" max="14" width="11.375" style="3" bestFit="1" customWidth="1"/>
    <col min="15" max="15" width="3.625" style="3" customWidth="1"/>
    <col min="16" max="16" width="10.00390625" style="3" customWidth="1"/>
    <col min="17" max="17" width="9.00390625" style="3" customWidth="1"/>
    <col min="18" max="18" width="8.75390625" style="3" customWidth="1"/>
    <col min="19" max="19" width="8.125" style="3" customWidth="1"/>
    <col min="20" max="20" width="10.00390625" style="3" customWidth="1"/>
    <col min="21" max="21" width="8.625" style="3" customWidth="1"/>
    <col min="22" max="22" width="7.375" style="3" customWidth="1"/>
    <col min="23" max="23" width="5.75390625" style="3" customWidth="1"/>
    <col min="24" max="24" width="6.375" style="3" customWidth="1"/>
    <col min="25" max="25" width="8.75390625" style="3" customWidth="1"/>
    <col min="26" max="26" width="10.125" style="3" customWidth="1"/>
    <col min="27" max="27" width="8.125" style="3" customWidth="1"/>
    <col min="28" max="28" width="6.125" style="3" customWidth="1"/>
    <col min="29" max="29" width="8.00390625" style="3" customWidth="1"/>
    <col min="30" max="32" width="9.25390625" style="3" customWidth="1"/>
    <col min="33" max="33" width="10.625" style="3" customWidth="1"/>
    <col min="34" max="34" width="3.75390625" style="3" customWidth="1"/>
    <col min="35" max="35" width="8.25390625" style="3" customWidth="1"/>
    <col min="36" max="36" width="7.125" style="3" customWidth="1"/>
    <col min="37" max="37" width="8.875" style="3" customWidth="1"/>
    <col min="38" max="38" width="3.875" style="3" customWidth="1"/>
    <col min="39" max="39" width="7.00390625" style="3" customWidth="1"/>
    <col min="40" max="40" width="6.625" style="3" customWidth="1"/>
    <col min="41" max="41" width="7.625" style="3" bestFit="1" customWidth="1"/>
    <col min="42" max="42" width="4.25390625" style="3" bestFit="1" customWidth="1"/>
    <col min="43" max="43" width="7.125" style="3" customWidth="1"/>
    <col min="44" max="44" width="6.875" style="3" customWidth="1"/>
    <col min="45" max="45" width="7.625" style="3" bestFit="1" customWidth="1"/>
    <col min="46" max="46" width="4.25390625" style="3" bestFit="1" customWidth="1"/>
    <col min="47" max="47" width="7.375" style="3" customWidth="1"/>
    <col min="48" max="48" width="5.875" style="3" customWidth="1"/>
    <col min="49" max="49" width="10.75390625" style="3" customWidth="1"/>
    <col min="50" max="50" width="4.25390625" style="3" bestFit="1" customWidth="1"/>
    <col min="51" max="51" width="8.125" style="3" bestFit="1" customWidth="1"/>
    <col min="52" max="52" width="7.875" style="3" customWidth="1"/>
    <col min="53" max="53" width="9.25390625" style="3" customWidth="1"/>
    <col min="54" max="54" width="4.25390625" style="3" bestFit="1" customWidth="1"/>
    <col min="55" max="55" width="7.75390625" style="3" customWidth="1"/>
    <col min="56" max="56" width="8.125" style="3" customWidth="1"/>
    <col min="57" max="57" width="8.25390625" style="3" customWidth="1"/>
    <col min="58" max="58" width="4.25390625" style="3" bestFit="1" customWidth="1"/>
    <col min="59" max="59" width="9.125" style="3" bestFit="1" customWidth="1"/>
    <col min="60" max="61" width="10.75390625" style="3" customWidth="1"/>
    <col min="62" max="62" width="4.00390625" style="3" customWidth="1"/>
    <col min="63" max="63" width="8.875" style="3" customWidth="1"/>
    <col min="64" max="64" width="10.75390625" style="3" customWidth="1"/>
    <col min="65" max="65" width="4.125" style="3" customWidth="1"/>
    <col min="66" max="66" width="9.25390625" style="3" customWidth="1"/>
    <col min="67" max="67" width="10.75390625" style="3" customWidth="1"/>
    <col min="68" max="68" width="4.625" style="3" customWidth="1"/>
    <col min="69" max="16384" width="10.75390625" style="3" customWidth="1"/>
  </cols>
  <sheetData>
    <row r="1" spans="1:21" s="25" customFormat="1" ht="15" customHeight="1">
      <c r="A1" s="3"/>
      <c r="B1" s="9" t="s">
        <v>49</v>
      </c>
      <c r="G1" s="26" t="s">
        <v>58</v>
      </c>
      <c r="U1" s="27"/>
    </row>
    <row r="2" spans="2:21" s="25" customFormat="1" ht="15" customHeight="1">
      <c r="B2" s="25" t="s">
        <v>87</v>
      </c>
      <c r="U2" s="27"/>
    </row>
    <row r="3" spans="5:36" s="25" customFormat="1" ht="15" customHeight="1">
      <c r="E3" s="27"/>
      <c r="F3" s="27"/>
      <c r="I3" s="25" t="s">
        <v>50</v>
      </c>
      <c r="U3" s="27"/>
      <c r="AJ3" s="10" t="s">
        <v>61</v>
      </c>
    </row>
    <row r="4" spans="2:60" s="25" customFormat="1" ht="15" customHeight="1">
      <c r="B4" s="27"/>
      <c r="C4" s="6" t="s">
        <v>59</v>
      </c>
      <c r="E4" s="27"/>
      <c r="F4" s="29"/>
      <c r="G4" s="6" t="s">
        <v>60</v>
      </c>
      <c r="P4" s="29"/>
      <c r="Q4" s="6" t="s">
        <v>51</v>
      </c>
      <c r="S4" s="29"/>
      <c r="T4" s="27"/>
      <c r="U4" s="10" t="s">
        <v>52</v>
      </c>
      <c r="AJ4" s="25" t="s">
        <v>62</v>
      </c>
      <c r="BH4" s="11" t="s">
        <v>97</v>
      </c>
    </row>
    <row r="5" spans="2:66" s="25" customFormat="1" ht="15" customHeight="1">
      <c r="B5" s="27"/>
      <c r="C5" s="25" t="s">
        <v>63</v>
      </c>
      <c r="E5" s="27"/>
      <c r="F5" s="30" t="s">
        <v>64</v>
      </c>
      <c r="G5" s="25" t="s">
        <v>65</v>
      </c>
      <c r="J5" s="25" t="s">
        <v>65</v>
      </c>
      <c r="N5" s="25" t="s">
        <v>66</v>
      </c>
      <c r="P5" s="29"/>
      <c r="Q5" s="31" t="s">
        <v>67</v>
      </c>
      <c r="R5" s="25" t="s">
        <v>68</v>
      </c>
      <c r="S5" s="29" t="s">
        <v>69</v>
      </c>
      <c r="T5" s="27"/>
      <c r="U5" s="27" t="s">
        <v>70</v>
      </c>
      <c r="Z5" s="29"/>
      <c r="AA5" s="25" t="s">
        <v>71</v>
      </c>
      <c r="AF5" s="29"/>
      <c r="AG5" s="25" t="s">
        <v>66</v>
      </c>
      <c r="AI5" s="29"/>
      <c r="AJ5" s="25" t="s">
        <v>72</v>
      </c>
      <c r="AN5" s="25" t="s">
        <v>73</v>
      </c>
      <c r="AR5" s="25" t="s">
        <v>74</v>
      </c>
      <c r="AV5" s="25" t="s">
        <v>75</v>
      </c>
      <c r="AZ5" s="25" t="s">
        <v>76</v>
      </c>
      <c r="BD5" s="25" t="s">
        <v>77</v>
      </c>
      <c r="BH5" s="25" t="s">
        <v>78</v>
      </c>
      <c r="BK5" s="25" t="s">
        <v>79</v>
      </c>
      <c r="BN5" s="25" t="s">
        <v>80</v>
      </c>
    </row>
    <row r="6" spans="1:66" s="25" customFormat="1" ht="15" customHeight="1">
      <c r="A6" s="31" t="s">
        <v>81</v>
      </c>
      <c r="B6" s="27"/>
      <c r="C6" s="31" t="s">
        <v>82</v>
      </c>
      <c r="D6" s="31" t="s">
        <v>83</v>
      </c>
      <c r="E6" s="32"/>
      <c r="F6" s="30" t="s">
        <v>0</v>
      </c>
      <c r="G6" s="25" t="s">
        <v>1</v>
      </c>
      <c r="J6" s="25" t="s">
        <v>2</v>
      </c>
      <c r="N6" s="25" t="s">
        <v>3</v>
      </c>
      <c r="P6" s="29"/>
      <c r="Q6" s="31" t="s">
        <v>4</v>
      </c>
      <c r="R6" s="25" t="s">
        <v>5</v>
      </c>
      <c r="S6" s="29" t="s">
        <v>6</v>
      </c>
      <c r="T6" s="32" t="s">
        <v>81</v>
      </c>
      <c r="U6" s="32" t="s">
        <v>7</v>
      </c>
      <c r="V6" s="31" t="s">
        <v>8</v>
      </c>
      <c r="W6" s="25" t="s">
        <v>112</v>
      </c>
      <c r="Z6" s="29"/>
      <c r="AA6" s="31" t="s">
        <v>7</v>
      </c>
      <c r="AB6" s="31" t="s">
        <v>8</v>
      </c>
      <c r="AC6" s="25" t="s">
        <v>112</v>
      </c>
      <c r="AF6" s="29"/>
      <c r="AG6" s="25" t="s">
        <v>9</v>
      </c>
      <c r="AI6" s="29"/>
      <c r="AJ6" s="25" t="s">
        <v>10</v>
      </c>
      <c r="AN6" s="25" t="s">
        <v>11</v>
      </c>
      <c r="AR6" s="25" t="s">
        <v>12</v>
      </c>
      <c r="AV6" s="25" t="s">
        <v>13</v>
      </c>
      <c r="AZ6" s="25" t="s">
        <v>14</v>
      </c>
      <c r="BD6" s="25" t="s">
        <v>15</v>
      </c>
      <c r="BH6" s="25" t="s">
        <v>16</v>
      </c>
      <c r="BK6" s="25" t="s">
        <v>17</v>
      </c>
      <c r="BN6" s="25" t="s">
        <v>18</v>
      </c>
    </row>
    <row r="7" spans="1:68" s="25" customFormat="1" ht="15" customHeight="1">
      <c r="A7" s="34" t="s">
        <v>19</v>
      </c>
      <c r="B7" s="33" t="s">
        <v>20</v>
      </c>
      <c r="C7" s="34" t="s">
        <v>21</v>
      </c>
      <c r="D7" s="34" t="s">
        <v>48</v>
      </c>
      <c r="E7" s="34" t="s">
        <v>123</v>
      </c>
      <c r="F7" s="36" t="s">
        <v>22</v>
      </c>
      <c r="G7" s="34" t="s">
        <v>103</v>
      </c>
      <c r="H7" s="34" t="s">
        <v>105</v>
      </c>
      <c r="I7" s="34" t="s">
        <v>107</v>
      </c>
      <c r="J7" s="34" t="s">
        <v>103</v>
      </c>
      <c r="K7" s="34" t="s">
        <v>105</v>
      </c>
      <c r="L7" s="34" t="s">
        <v>107</v>
      </c>
      <c r="M7" s="34" t="s">
        <v>177</v>
      </c>
      <c r="N7" s="34" t="s">
        <v>48</v>
      </c>
      <c r="O7" s="34" t="s">
        <v>123</v>
      </c>
      <c r="P7" s="38" t="s">
        <v>23</v>
      </c>
      <c r="Q7" s="34" t="s">
        <v>24</v>
      </c>
      <c r="R7" s="33" t="s">
        <v>25</v>
      </c>
      <c r="S7" s="36" t="s">
        <v>26</v>
      </c>
      <c r="T7" s="34" t="s">
        <v>27</v>
      </c>
      <c r="U7" s="34" t="s">
        <v>28</v>
      </c>
      <c r="V7" s="34" t="s">
        <v>28</v>
      </c>
      <c r="W7" s="34" t="s">
        <v>103</v>
      </c>
      <c r="X7" s="34" t="s">
        <v>105</v>
      </c>
      <c r="Y7" s="36" t="s">
        <v>107</v>
      </c>
      <c r="Z7" s="37" t="s">
        <v>29</v>
      </c>
      <c r="AA7" s="34" t="s">
        <v>30</v>
      </c>
      <c r="AB7" s="34" t="s">
        <v>30</v>
      </c>
      <c r="AC7" s="34" t="s">
        <v>103</v>
      </c>
      <c r="AD7" s="34" t="s">
        <v>105</v>
      </c>
      <c r="AE7" s="34" t="s">
        <v>107</v>
      </c>
      <c r="AF7" s="37" t="s">
        <v>31</v>
      </c>
      <c r="AG7" s="34" t="s">
        <v>48</v>
      </c>
      <c r="AH7" s="34" t="s">
        <v>96</v>
      </c>
      <c r="AI7" s="36" t="s">
        <v>32</v>
      </c>
      <c r="AJ7" s="34" t="s">
        <v>33</v>
      </c>
      <c r="AK7" s="34" t="s">
        <v>34</v>
      </c>
      <c r="AL7" s="34" t="s">
        <v>123</v>
      </c>
      <c r="AM7" s="34" t="s">
        <v>35</v>
      </c>
      <c r="AN7" s="34" t="s">
        <v>33</v>
      </c>
      <c r="AO7" s="34" t="s">
        <v>34</v>
      </c>
      <c r="AP7" s="34" t="s">
        <v>123</v>
      </c>
      <c r="AQ7" s="34" t="s">
        <v>35</v>
      </c>
      <c r="AR7" s="34" t="s">
        <v>33</v>
      </c>
      <c r="AS7" s="34" t="s">
        <v>34</v>
      </c>
      <c r="AT7" s="34" t="s">
        <v>123</v>
      </c>
      <c r="AU7" s="34" t="s">
        <v>35</v>
      </c>
      <c r="AV7" s="34" t="s">
        <v>33</v>
      </c>
      <c r="AW7" s="34" t="s">
        <v>34</v>
      </c>
      <c r="AX7" s="34" t="s">
        <v>123</v>
      </c>
      <c r="AY7" s="34" t="s">
        <v>35</v>
      </c>
      <c r="AZ7" s="34" t="s">
        <v>33</v>
      </c>
      <c r="BA7" s="34" t="s">
        <v>34</v>
      </c>
      <c r="BB7" s="34" t="s">
        <v>123</v>
      </c>
      <c r="BC7" s="34" t="s">
        <v>35</v>
      </c>
      <c r="BD7" s="34" t="s">
        <v>33</v>
      </c>
      <c r="BE7" s="34" t="s">
        <v>34</v>
      </c>
      <c r="BF7" s="34" t="s">
        <v>123</v>
      </c>
      <c r="BG7" s="34" t="s">
        <v>35</v>
      </c>
      <c r="BH7" s="34" t="s">
        <v>33</v>
      </c>
      <c r="BI7" s="34" t="s">
        <v>34</v>
      </c>
      <c r="BJ7" s="34" t="s">
        <v>123</v>
      </c>
      <c r="BK7" s="34" t="s">
        <v>33</v>
      </c>
      <c r="BL7" s="34" t="s">
        <v>34</v>
      </c>
      <c r="BM7" s="34" t="s">
        <v>123</v>
      </c>
      <c r="BN7" s="34" t="s">
        <v>33</v>
      </c>
      <c r="BO7" s="34" t="s">
        <v>34</v>
      </c>
      <c r="BP7" s="34" t="s">
        <v>123</v>
      </c>
    </row>
    <row r="8" spans="1:68" ht="15" customHeight="1">
      <c r="A8" s="25">
        <v>1</v>
      </c>
      <c r="B8" s="25" t="s">
        <v>36</v>
      </c>
      <c r="C8" s="42">
        <v>249</v>
      </c>
      <c r="D8" s="42">
        <v>13180</v>
      </c>
      <c r="E8" s="77"/>
      <c r="F8" s="20">
        <f>(D8+(E8/100))/C8</f>
        <v>52.93172690763052</v>
      </c>
      <c r="G8" s="16"/>
      <c r="H8" s="16"/>
      <c r="I8" s="16"/>
      <c r="J8" s="16">
        <v>18242</v>
      </c>
      <c r="K8" s="16">
        <v>15</v>
      </c>
      <c r="L8" s="16">
        <v>240</v>
      </c>
      <c r="M8" s="76">
        <f>J8+(K8/160)+(L8/43560)</f>
        <v>18242.099259641873</v>
      </c>
      <c r="N8" s="42">
        <v>741902</v>
      </c>
      <c r="O8" s="42">
        <v>50</v>
      </c>
      <c r="P8" s="21">
        <f>N8/(J8+(K8/160)+(L8/43560))</f>
        <v>40.66977103021009</v>
      </c>
      <c r="S8" s="7"/>
      <c r="T8" s="18">
        <v>1</v>
      </c>
      <c r="U8" s="23">
        <v>2</v>
      </c>
      <c r="V8" s="18">
        <v>1</v>
      </c>
      <c r="W8" s="18"/>
      <c r="X8" s="18">
        <v>103</v>
      </c>
      <c r="Y8" s="18">
        <v>145</v>
      </c>
      <c r="Z8" s="78">
        <f>W8+(X8/160)+(Y8/43560)</f>
        <v>0.6470787419651056</v>
      </c>
      <c r="AA8" s="42">
        <v>729</v>
      </c>
      <c r="AB8" s="42">
        <v>347</v>
      </c>
      <c r="AC8" s="42">
        <v>347</v>
      </c>
      <c r="AD8" s="42">
        <v>156</v>
      </c>
      <c r="AE8" s="77">
        <v>89</v>
      </c>
      <c r="AF8" s="24">
        <f>AC8+(AD8/160)+(AE8/43560)</f>
        <v>347.97704315886136</v>
      </c>
      <c r="AG8" s="16">
        <v>967756</v>
      </c>
      <c r="AH8" s="16">
        <v>50</v>
      </c>
      <c r="AI8" s="40">
        <f>(AG8+(AH8/100))/AF8</f>
        <v>2781.092945715364</v>
      </c>
      <c r="AJ8" s="42">
        <v>216</v>
      </c>
      <c r="AK8" s="42">
        <v>77730</v>
      </c>
      <c r="AL8" s="42"/>
      <c r="AM8" s="12">
        <f>(AK8+(AL8/100))/AJ8</f>
        <v>359.8611111111111</v>
      </c>
      <c r="AN8" s="16">
        <v>204</v>
      </c>
      <c r="AO8" s="16">
        <v>151537</v>
      </c>
      <c r="AP8" s="16">
        <v>50</v>
      </c>
      <c r="AQ8" s="39">
        <f>(AO8+(AP8/100))/AN8</f>
        <v>742.8308823529412</v>
      </c>
      <c r="AR8" s="42">
        <v>243</v>
      </c>
      <c r="AS8" s="42">
        <v>432749</v>
      </c>
      <c r="AT8" s="42"/>
      <c r="AU8" s="12">
        <f>(AS8+(AT8/100))/AR8</f>
        <v>1780.8600823045267</v>
      </c>
      <c r="AV8" s="16">
        <v>58</v>
      </c>
      <c r="AW8" s="16">
        <v>235240</v>
      </c>
      <c r="AX8" s="16"/>
      <c r="AY8" s="39">
        <f>(AW8+(AX8/100))/AV8</f>
        <v>4055.862068965517</v>
      </c>
      <c r="AZ8" s="42">
        <v>7</v>
      </c>
      <c r="BA8" s="42">
        <v>55500</v>
      </c>
      <c r="BB8" s="42"/>
      <c r="BC8" s="12">
        <f>(BA8+(BB8/100))/AZ8</f>
        <v>7928.571428571428</v>
      </c>
      <c r="BD8" s="16">
        <v>1</v>
      </c>
      <c r="BE8" s="16">
        <v>15000</v>
      </c>
      <c r="BF8" s="16"/>
      <c r="BG8" s="39">
        <f>(BE8+(BF8/100))/BD8</f>
        <v>15000</v>
      </c>
      <c r="BH8" s="42"/>
      <c r="BI8" s="42"/>
      <c r="BJ8" s="42"/>
      <c r="BK8" s="42"/>
      <c r="BL8" s="42"/>
      <c r="BM8" s="42"/>
      <c r="BN8" s="42"/>
      <c r="BO8" s="42"/>
      <c r="BP8" s="42"/>
    </row>
    <row r="9" spans="1:68" s="25" customFormat="1" ht="15" customHeight="1">
      <c r="A9" s="3">
        <v>2</v>
      </c>
      <c r="B9" s="3" t="s">
        <v>37</v>
      </c>
      <c r="C9" s="16">
        <v>181</v>
      </c>
      <c r="D9" s="16">
        <v>9329</v>
      </c>
      <c r="E9" s="17"/>
      <c r="F9" s="44">
        <f>(D9+(E9/100))/C9</f>
        <v>51.5414364640884</v>
      </c>
      <c r="G9" s="42">
        <v>441</v>
      </c>
      <c r="H9" s="42"/>
      <c r="I9" s="42"/>
      <c r="J9" s="42">
        <v>39254</v>
      </c>
      <c r="K9" s="42">
        <v>11</v>
      </c>
      <c r="L9" s="42"/>
      <c r="M9" s="13">
        <f aca="true" t="shared" si="0" ref="M9:M39">J9+(K9/160)+(L9/43560)</f>
        <v>39254.06875</v>
      </c>
      <c r="N9" s="16">
        <v>835415</v>
      </c>
      <c r="O9" s="16">
        <v>68</v>
      </c>
      <c r="P9" s="79">
        <f>N9/(J9+(K9/160)+(L9/43560))</f>
        <v>21.28225242892815</v>
      </c>
      <c r="S9" s="29"/>
      <c r="T9" s="80">
        <v>2</v>
      </c>
      <c r="U9" s="81">
        <v>5</v>
      </c>
      <c r="V9" s="80">
        <v>3</v>
      </c>
      <c r="W9" s="80">
        <v>5</v>
      </c>
      <c r="X9" s="80"/>
      <c r="Y9" s="80"/>
      <c r="Z9" s="8">
        <f>W9+(X9/160)+(Y9/43560)</f>
        <v>5</v>
      </c>
      <c r="AA9" s="16">
        <v>379</v>
      </c>
      <c r="AB9" s="16">
        <v>89</v>
      </c>
      <c r="AC9" s="16">
        <v>381</v>
      </c>
      <c r="AD9" s="16">
        <v>104</v>
      </c>
      <c r="AE9" s="16"/>
      <c r="AF9" s="40">
        <f>AC9+(AD9/160)+(AE9/43560)</f>
        <v>381.65</v>
      </c>
      <c r="AG9" s="42">
        <v>144546</v>
      </c>
      <c r="AH9" s="42">
        <v>99</v>
      </c>
      <c r="AI9" s="24">
        <f aca="true" t="shared" si="1" ref="AI9:AI39">(AG9+(AH9/100))/AF9</f>
        <v>378.74227695532556</v>
      </c>
      <c r="AJ9" s="16">
        <v>297.5</v>
      </c>
      <c r="AK9" s="16">
        <v>87586</v>
      </c>
      <c r="AL9" s="16">
        <v>99</v>
      </c>
      <c r="AM9" s="39">
        <f aca="true" t="shared" si="2" ref="AM9:AM39">(AK9+(AL9/100))/AJ9</f>
        <v>294.4100504201681</v>
      </c>
      <c r="AN9" s="42">
        <v>75.5</v>
      </c>
      <c r="AO9" s="42">
        <v>49010</v>
      </c>
      <c r="AP9" s="42"/>
      <c r="AQ9" s="12">
        <f aca="true" t="shared" si="3" ref="AQ9:AQ38">(AO9+(AP9/100))/AN9</f>
        <v>649.1390728476821</v>
      </c>
      <c r="AR9" s="16">
        <v>6</v>
      </c>
      <c r="AS9" s="16">
        <v>7950</v>
      </c>
      <c r="AT9" s="16"/>
      <c r="AU9" s="39">
        <f aca="true" t="shared" si="4" ref="AU9:AU38">(AS9+(AT9/100))/AR9</f>
        <v>1325</v>
      </c>
      <c r="AV9" s="42"/>
      <c r="AW9" s="42"/>
      <c r="AX9" s="42"/>
      <c r="AY9" s="12"/>
      <c r="AZ9" s="16"/>
      <c r="BA9" s="16"/>
      <c r="BB9" s="16"/>
      <c r="BC9" s="39"/>
      <c r="BD9" s="42"/>
      <c r="BE9" s="42"/>
      <c r="BF9" s="42"/>
      <c r="BG9" s="12"/>
      <c r="BH9" s="16"/>
      <c r="BI9" s="16"/>
      <c r="BJ9" s="16"/>
      <c r="BK9" s="16"/>
      <c r="BL9" s="16"/>
      <c r="BM9" s="16"/>
      <c r="BN9" s="16"/>
      <c r="BO9" s="16"/>
      <c r="BP9" s="16"/>
    </row>
    <row r="10" spans="1:68" ht="15" customHeight="1">
      <c r="A10" s="25">
        <v>3</v>
      </c>
      <c r="B10" s="25" t="s">
        <v>254</v>
      </c>
      <c r="C10" s="42">
        <v>184</v>
      </c>
      <c r="D10" s="42">
        <v>11305</v>
      </c>
      <c r="E10" s="42"/>
      <c r="F10" s="20">
        <f aca="true" t="shared" si="5" ref="F10:F39">(D10+(E10/100))/C10</f>
        <v>61.44021739130435</v>
      </c>
      <c r="G10" s="16">
        <v>193</v>
      </c>
      <c r="H10" s="16">
        <v>110</v>
      </c>
      <c r="I10" s="16"/>
      <c r="J10" s="16">
        <v>52531</v>
      </c>
      <c r="K10" s="16">
        <v>28</v>
      </c>
      <c r="L10" s="16">
        <v>264</v>
      </c>
      <c r="M10" s="76">
        <f t="shared" si="0"/>
        <v>52531.18106060606</v>
      </c>
      <c r="N10" s="42">
        <v>745832</v>
      </c>
      <c r="O10" s="42">
        <v>61</v>
      </c>
      <c r="P10" s="21">
        <f aca="true" t="shared" si="6" ref="P10:P39">N10/(J10+(K10/160)+(L10/43560))</f>
        <v>14.197891327429355</v>
      </c>
      <c r="S10" s="7"/>
      <c r="T10" s="18">
        <v>3</v>
      </c>
      <c r="U10" s="23">
        <v>5</v>
      </c>
      <c r="V10" s="18">
        <v>4</v>
      </c>
      <c r="W10" s="18">
        <v>4</v>
      </c>
      <c r="X10" s="18">
        <v>100</v>
      </c>
      <c r="Y10" s="18"/>
      <c r="Z10" s="78">
        <f aca="true" t="shared" si="7" ref="Z10:Z39">W10+(X10/160)+(Y10/43560)</f>
        <v>4.625</v>
      </c>
      <c r="AA10" s="42">
        <v>634</v>
      </c>
      <c r="AB10" s="42">
        <v>234</v>
      </c>
      <c r="AC10" s="42">
        <v>600</v>
      </c>
      <c r="AD10" s="42">
        <v>1</v>
      </c>
      <c r="AE10" s="42">
        <v>122</v>
      </c>
      <c r="AF10" s="24">
        <f aca="true" t="shared" si="8" ref="AF10:AF39">AC10+(AD10/160)+(AE10/43560)</f>
        <v>600.009050734619</v>
      </c>
      <c r="AG10" s="16">
        <v>275006</v>
      </c>
      <c r="AH10" s="16"/>
      <c r="AI10" s="40">
        <f t="shared" si="1"/>
        <v>458.3364195311677</v>
      </c>
      <c r="AJ10" s="42">
        <v>492</v>
      </c>
      <c r="AK10" s="42">
        <v>149835</v>
      </c>
      <c r="AL10" s="42"/>
      <c r="AM10" s="12">
        <f t="shared" si="2"/>
        <v>304.5426829268293</v>
      </c>
      <c r="AN10" s="16">
        <v>114</v>
      </c>
      <c r="AO10" s="16">
        <v>79696</v>
      </c>
      <c r="AP10" s="16"/>
      <c r="AQ10" s="39">
        <f t="shared" si="3"/>
        <v>699.0877192982456</v>
      </c>
      <c r="AR10" s="42">
        <v>27</v>
      </c>
      <c r="AS10" s="42">
        <v>41975</v>
      </c>
      <c r="AT10" s="42"/>
      <c r="AU10" s="12">
        <f t="shared" si="4"/>
        <v>1554.6296296296296</v>
      </c>
      <c r="AV10" s="16">
        <v>1</v>
      </c>
      <c r="AW10" s="16">
        <v>3500</v>
      </c>
      <c r="AX10" s="16"/>
      <c r="AY10" s="39">
        <f>(AW10+(AX10/100))/AV10</f>
        <v>3500</v>
      </c>
      <c r="AZ10" s="42"/>
      <c r="BA10" s="42"/>
      <c r="BB10" s="42"/>
      <c r="BC10" s="12"/>
      <c r="BD10" s="16"/>
      <c r="BE10" s="16"/>
      <c r="BF10" s="16"/>
      <c r="BG10" s="39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s="25" customFormat="1" ht="15" customHeight="1">
      <c r="A11" s="3">
        <v>4</v>
      </c>
      <c r="B11" s="3" t="s">
        <v>255</v>
      </c>
      <c r="C11" s="16">
        <v>116</v>
      </c>
      <c r="D11" s="16">
        <v>4153</v>
      </c>
      <c r="E11" s="16"/>
      <c r="F11" s="44">
        <f t="shared" si="5"/>
        <v>35.80172413793103</v>
      </c>
      <c r="G11" s="42">
        <v>287</v>
      </c>
      <c r="H11" s="42"/>
      <c r="I11" s="42"/>
      <c r="J11" s="42">
        <v>31505</v>
      </c>
      <c r="K11" s="42">
        <v>51</v>
      </c>
      <c r="L11" s="42">
        <v>11</v>
      </c>
      <c r="M11" s="13">
        <f t="shared" si="0"/>
        <v>31505.31900252525</v>
      </c>
      <c r="N11" s="16">
        <v>540253</v>
      </c>
      <c r="O11" s="16">
        <v>43</v>
      </c>
      <c r="P11" s="79">
        <f t="shared" si="6"/>
        <v>17.14799332635537</v>
      </c>
      <c r="S11" s="29"/>
      <c r="T11" s="80">
        <v>4</v>
      </c>
      <c r="U11" s="80">
        <v>4</v>
      </c>
      <c r="V11" s="80">
        <v>1</v>
      </c>
      <c r="W11" s="80">
        <v>8</v>
      </c>
      <c r="X11" s="80"/>
      <c r="Y11" s="80"/>
      <c r="Z11" s="8">
        <f t="shared" si="7"/>
        <v>8</v>
      </c>
      <c r="AA11" s="16">
        <v>334</v>
      </c>
      <c r="AB11" s="16">
        <v>119</v>
      </c>
      <c r="AC11" s="16">
        <v>612</v>
      </c>
      <c r="AD11" s="16">
        <v>125</v>
      </c>
      <c r="AE11" s="16"/>
      <c r="AF11" s="40">
        <f t="shared" si="8"/>
        <v>612.78125</v>
      </c>
      <c r="AG11" s="42">
        <v>124170</v>
      </c>
      <c r="AH11" s="42">
        <v>84</v>
      </c>
      <c r="AI11" s="24">
        <f t="shared" si="1"/>
        <v>202.63485542353</v>
      </c>
      <c r="AJ11" s="16">
        <v>261</v>
      </c>
      <c r="AK11" s="16">
        <v>76229</v>
      </c>
      <c r="AL11" s="16">
        <v>34</v>
      </c>
      <c r="AM11" s="39">
        <f t="shared" si="2"/>
        <v>292.0664367816092</v>
      </c>
      <c r="AN11" s="42">
        <v>72</v>
      </c>
      <c r="AO11" s="42">
        <v>46741</v>
      </c>
      <c r="AP11" s="42">
        <v>50</v>
      </c>
      <c r="AQ11" s="12">
        <f t="shared" si="3"/>
        <v>649.1875</v>
      </c>
      <c r="AR11" s="16">
        <v>1</v>
      </c>
      <c r="AS11" s="16">
        <v>1200</v>
      </c>
      <c r="AT11" s="16"/>
      <c r="AU11" s="39">
        <f t="shared" si="4"/>
        <v>1200</v>
      </c>
      <c r="AV11" s="42"/>
      <c r="AW11" s="42"/>
      <c r="AX11" s="42"/>
      <c r="AY11" s="12"/>
      <c r="AZ11" s="16"/>
      <c r="BA11" s="16"/>
      <c r="BB11" s="16"/>
      <c r="BC11" s="39"/>
      <c r="BD11" s="42"/>
      <c r="BE11" s="42"/>
      <c r="BF11" s="42"/>
      <c r="BG11" s="12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ht="15" customHeight="1">
      <c r="A12" s="25">
        <v>5</v>
      </c>
      <c r="B12" s="25" t="s">
        <v>256</v>
      </c>
      <c r="C12" s="42">
        <v>173</v>
      </c>
      <c r="D12" s="42">
        <v>7109</v>
      </c>
      <c r="E12" s="42"/>
      <c r="F12" s="20">
        <f t="shared" si="5"/>
        <v>41.092485549132945</v>
      </c>
      <c r="G12" s="16">
        <v>445</v>
      </c>
      <c r="H12" s="16"/>
      <c r="I12" s="16"/>
      <c r="J12" s="16">
        <v>87575</v>
      </c>
      <c r="K12" s="16">
        <v>66</v>
      </c>
      <c r="L12" s="16"/>
      <c r="M12" s="76">
        <f t="shared" si="0"/>
        <v>87575.4125</v>
      </c>
      <c r="N12" s="42">
        <v>927386</v>
      </c>
      <c r="O12" s="42">
        <v>70</v>
      </c>
      <c r="P12" s="21">
        <f t="shared" si="6"/>
        <v>10.58957044592853</v>
      </c>
      <c r="S12" s="7"/>
      <c r="T12" s="18">
        <v>5</v>
      </c>
      <c r="U12" s="18">
        <v>2</v>
      </c>
      <c r="V12" s="18"/>
      <c r="W12" s="18">
        <v>4</v>
      </c>
      <c r="X12" s="18"/>
      <c r="Y12" s="18"/>
      <c r="Z12" s="78">
        <f t="shared" si="7"/>
        <v>4</v>
      </c>
      <c r="AA12" s="42">
        <v>728</v>
      </c>
      <c r="AB12" s="42">
        <v>34</v>
      </c>
      <c r="AC12" s="42">
        <v>1425</v>
      </c>
      <c r="AD12" s="42">
        <v>103</v>
      </c>
      <c r="AE12" s="42"/>
      <c r="AF12" s="24">
        <f t="shared" si="8"/>
        <v>1425.64375</v>
      </c>
      <c r="AG12" s="16">
        <v>212409</v>
      </c>
      <c r="AH12" s="16">
        <v>40</v>
      </c>
      <c r="AI12" s="40">
        <f t="shared" si="1"/>
        <v>148.99192031669904</v>
      </c>
      <c r="AJ12" s="42">
        <v>658</v>
      </c>
      <c r="AK12" s="45">
        <v>164089</v>
      </c>
      <c r="AL12" s="42">
        <v>40</v>
      </c>
      <c r="AM12" s="12">
        <f t="shared" si="2"/>
        <v>249.3759878419453</v>
      </c>
      <c r="AN12" s="16">
        <v>64</v>
      </c>
      <c r="AO12" s="16">
        <v>40060</v>
      </c>
      <c r="AP12" s="16"/>
      <c r="AQ12" s="39">
        <f t="shared" si="3"/>
        <v>625.9375</v>
      </c>
      <c r="AR12" s="42">
        <v>6</v>
      </c>
      <c r="AS12" s="42">
        <v>8260</v>
      </c>
      <c r="AT12" s="42"/>
      <c r="AU12" s="12">
        <f t="shared" si="4"/>
        <v>1376.6666666666667</v>
      </c>
      <c r="AV12" s="16"/>
      <c r="AW12" s="16"/>
      <c r="AX12" s="16"/>
      <c r="AY12" s="39"/>
      <c r="AZ12" s="42"/>
      <c r="BA12" s="42"/>
      <c r="BB12" s="42"/>
      <c r="BC12" s="12"/>
      <c r="BD12" s="16"/>
      <c r="BE12" s="16"/>
      <c r="BF12" s="16"/>
      <c r="BG12" s="39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s="25" customFormat="1" ht="15" customHeight="1">
      <c r="A13" s="3">
        <v>6</v>
      </c>
      <c r="B13" s="3" t="s">
        <v>257</v>
      </c>
      <c r="C13" s="16">
        <v>319</v>
      </c>
      <c r="D13" s="16">
        <v>11631</v>
      </c>
      <c r="E13" s="16"/>
      <c r="F13" s="44">
        <f t="shared" si="5"/>
        <v>36.460815047021946</v>
      </c>
      <c r="G13" s="42">
        <v>335</v>
      </c>
      <c r="H13" s="42"/>
      <c r="I13" s="42"/>
      <c r="J13" s="42">
        <v>80300</v>
      </c>
      <c r="K13" s="42">
        <v>68</v>
      </c>
      <c r="L13" s="42">
        <v>128</v>
      </c>
      <c r="M13" s="13">
        <f t="shared" si="0"/>
        <v>80300.42793847567</v>
      </c>
      <c r="N13" s="16">
        <v>732651</v>
      </c>
      <c r="O13" s="16">
        <v>20</v>
      </c>
      <c r="P13" s="79">
        <f t="shared" si="6"/>
        <v>9.12387416616684</v>
      </c>
      <c r="S13" s="29"/>
      <c r="T13" s="80">
        <v>6</v>
      </c>
      <c r="U13" s="80">
        <v>4</v>
      </c>
      <c r="V13" s="80"/>
      <c r="W13" s="80">
        <v>3</v>
      </c>
      <c r="X13" s="80">
        <v>120</v>
      </c>
      <c r="Y13" s="80"/>
      <c r="Z13" s="8">
        <f t="shared" si="7"/>
        <v>3.75</v>
      </c>
      <c r="AA13" s="16">
        <v>556</v>
      </c>
      <c r="AB13" s="16">
        <v>59</v>
      </c>
      <c r="AC13" s="16">
        <v>719</v>
      </c>
      <c r="AD13" s="16">
        <v>31</v>
      </c>
      <c r="AE13" s="16"/>
      <c r="AF13" s="40">
        <f t="shared" si="8"/>
        <v>719.19375</v>
      </c>
      <c r="AG13" s="42">
        <v>166515</v>
      </c>
      <c r="AH13" s="42">
        <v>50</v>
      </c>
      <c r="AI13" s="24">
        <f t="shared" si="1"/>
        <v>231.53079403151096</v>
      </c>
      <c r="AJ13" s="16">
        <v>505</v>
      </c>
      <c r="AK13" s="16">
        <v>129105</v>
      </c>
      <c r="AL13" s="16">
        <v>50</v>
      </c>
      <c r="AM13" s="39">
        <f t="shared" si="2"/>
        <v>255.65445544554456</v>
      </c>
      <c r="AN13" s="42">
        <v>48</v>
      </c>
      <c r="AO13" s="42">
        <v>32510</v>
      </c>
      <c r="AP13" s="42"/>
      <c r="AQ13" s="12">
        <f t="shared" si="3"/>
        <v>677.2916666666666</v>
      </c>
      <c r="AR13" s="16">
        <v>3</v>
      </c>
      <c r="AS13" s="16">
        <v>4900</v>
      </c>
      <c r="AT13" s="16"/>
      <c r="AU13" s="39">
        <f t="shared" si="4"/>
        <v>1633.3333333333333</v>
      </c>
      <c r="AV13" s="42"/>
      <c r="AW13" s="42"/>
      <c r="AX13" s="42"/>
      <c r="AY13" s="12"/>
      <c r="AZ13" s="16"/>
      <c r="BA13" s="16"/>
      <c r="BB13" s="16"/>
      <c r="BC13" s="39"/>
      <c r="BD13" s="42"/>
      <c r="BE13" s="42"/>
      <c r="BF13" s="42"/>
      <c r="BG13" s="12"/>
      <c r="BH13" s="16"/>
      <c r="BI13" s="16"/>
      <c r="BJ13" s="16"/>
      <c r="BK13" s="16"/>
      <c r="BL13" s="16"/>
      <c r="BM13" s="16"/>
      <c r="BN13" s="16"/>
      <c r="BO13" s="16"/>
      <c r="BP13" s="16"/>
    </row>
    <row r="14" spans="1:68" ht="15" customHeight="1">
      <c r="A14" s="25">
        <v>7</v>
      </c>
      <c r="B14" s="25" t="s">
        <v>258</v>
      </c>
      <c r="C14" s="42">
        <v>224</v>
      </c>
      <c r="D14" s="42">
        <v>9115</v>
      </c>
      <c r="E14" s="42"/>
      <c r="F14" s="20">
        <f t="shared" si="5"/>
        <v>40.691964285714285</v>
      </c>
      <c r="G14" s="16">
        <v>616</v>
      </c>
      <c r="H14" s="16"/>
      <c r="I14" s="16"/>
      <c r="J14" s="16">
        <v>78658</v>
      </c>
      <c r="K14" s="16">
        <v>3</v>
      </c>
      <c r="L14" s="16">
        <v>16</v>
      </c>
      <c r="M14" s="76">
        <f t="shared" si="0"/>
        <v>78658.01911730946</v>
      </c>
      <c r="N14" s="42">
        <v>533552</v>
      </c>
      <c r="O14" s="42">
        <v>25</v>
      </c>
      <c r="P14" s="21">
        <f t="shared" si="6"/>
        <v>6.783186329727781</v>
      </c>
      <c r="S14" s="7"/>
      <c r="T14" s="18">
        <v>7</v>
      </c>
      <c r="U14" s="18">
        <v>2</v>
      </c>
      <c r="V14" s="18"/>
      <c r="W14" s="18">
        <v>4</v>
      </c>
      <c r="X14" s="18"/>
      <c r="Y14" s="18"/>
      <c r="Z14" s="78">
        <f t="shared" si="7"/>
        <v>4</v>
      </c>
      <c r="AA14" s="42">
        <v>333</v>
      </c>
      <c r="AB14" s="42">
        <v>156</v>
      </c>
      <c r="AC14" s="42">
        <v>635</v>
      </c>
      <c r="AD14" s="42">
        <v>4</v>
      </c>
      <c r="AE14" s="42">
        <v>170</v>
      </c>
      <c r="AF14" s="24">
        <f t="shared" si="8"/>
        <v>635.0289026629936</v>
      </c>
      <c r="AG14" s="16">
        <v>102818</v>
      </c>
      <c r="AH14" s="16">
        <v>75</v>
      </c>
      <c r="AI14" s="40">
        <f t="shared" si="1"/>
        <v>161.91192175478878</v>
      </c>
      <c r="AJ14" s="42">
        <v>287</v>
      </c>
      <c r="AK14" s="42">
        <v>70718</v>
      </c>
      <c r="AL14" s="42">
        <v>75</v>
      </c>
      <c r="AM14" s="12">
        <f t="shared" si="2"/>
        <v>246.4067944250871</v>
      </c>
      <c r="AN14" s="16">
        <v>45</v>
      </c>
      <c r="AO14" s="16">
        <v>30850</v>
      </c>
      <c r="AP14" s="16"/>
      <c r="AQ14" s="39">
        <f t="shared" si="3"/>
        <v>685.5555555555555</v>
      </c>
      <c r="AR14" s="42">
        <v>1</v>
      </c>
      <c r="AS14" s="42">
        <v>1250</v>
      </c>
      <c r="AT14" s="42"/>
      <c r="AU14" s="12">
        <f t="shared" si="4"/>
        <v>1250</v>
      </c>
      <c r="AV14" s="16"/>
      <c r="AW14" s="16"/>
      <c r="AX14" s="16"/>
      <c r="AY14" s="39"/>
      <c r="AZ14" s="42"/>
      <c r="BA14" s="42"/>
      <c r="BB14" s="42"/>
      <c r="BC14" s="12"/>
      <c r="BD14" s="16"/>
      <c r="BE14" s="16"/>
      <c r="BF14" s="16"/>
      <c r="BG14" s="39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s="25" customFormat="1" ht="15" customHeight="1">
      <c r="A15" s="3">
        <v>8</v>
      </c>
      <c r="B15" s="3" t="s">
        <v>259</v>
      </c>
      <c r="C15" s="16">
        <v>531</v>
      </c>
      <c r="D15" s="16">
        <v>18559</v>
      </c>
      <c r="E15" s="16"/>
      <c r="F15" s="44">
        <f t="shared" si="5"/>
        <v>34.951035781544256</v>
      </c>
      <c r="G15" s="42">
        <v>908</v>
      </c>
      <c r="H15" s="42"/>
      <c r="I15" s="42"/>
      <c r="J15" s="42">
        <v>78831</v>
      </c>
      <c r="K15" s="42">
        <v>129</v>
      </c>
      <c r="L15" s="42"/>
      <c r="M15" s="13">
        <f t="shared" si="0"/>
        <v>78831.80625</v>
      </c>
      <c r="N15" s="16">
        <v>447606</v>
      </c>
      <c r="O15" s="16">
        <v>52</v>
      </c>
      <c r="P15" s="79">
        <f t="shared" si="6"/>
        <v>5.677987366932875</v>
      </c>
      <c r="S15" s="29"/>
      <c r="T15" s="80">
        <v>8</v>
      </c>
      <c r="U15" s="80">
        <v>3</v>
      </c>
      <c r="V15" s="80"/>
      <c r="W15" s="80">
        <v>2</v>
      </c>
      <c r="X15" s="80"/>
      <c r="Y15" s="80"/>
      <c r="Z15" s="8">
        <f t="shared" si="7"/>
        <v>2</v>
      </c>
      <c r="AA15" s="19">
        <v>178</v>
      </c>
      <c r="AB15" s="19">
        <v>40</v>
      </c>
      <c r="AC15" s="19">
        <v>139</v>
      </c>
      <c r="AD15" s="19">
        <v>18</v>
      </c>
      <c r="AE15" s="16"/>
      <c r="AF15" s="40">
        <f t="shared" si="8"/>
        <v>139.1125</v>
      </c>
      <c r="AG15" s="42">
        <v>52183</v>
      </c>
      <c r="AH15" s="42">
        <v>60</v>
      </c>
      <c r="AI15" s="24">
        <f t="shared" si="1"/>
        <v>375.117980052116</v>
      </c>
      <c r="AJ15" s="16">
        <v>158</v>
      </c>
      <c r="AK15" s="19">
        <v>38330</v>
      </c>
      <c r="AL15" s="16">
        <v>60</v>
      </c>
      <c r="AM15" s="39">
        <f t="shared" si="2"/>
        <v>242.5987341772152</v>
      </c>
      <c r="AN15" s="42">
        <v>19</v>
      </c>
      <c r="AO15" s="42">
        <v>12733</v>
      </c>
      <c r="AP15" s="42"/>
      <c r="AQ15" s="12">
        <f t="shared" si="3"/>
        <v>670.1578947368421</v>
      </c>
      <c r="AR15" s="16">
        <v>1</v>
      </c>
      <c r="AS15" s="16">
        <v>1120</v>
      </c>
      <c r="AT15" s="16"/>
      <c r="AU15" s="39">
        <f t="shared" si="4"/>
        <v>1120</v>
      </c>
      <c r="AV15" s="42"/>
      <c r="AW15" s="42"/>
      <c r="AX15" s="42"/>
      <c r="AY15" s="12"/>
      <c r="AZ15" s="16"/>
      <c r="BA15" s="16"/>
      <c r="BB15" s="16"/>
      <c r="BC15" s="39"/>
      <c r="BD15" s="42"/>
      <c r="BE15" s="42"/>
      <c r="BF15" s="42"/>
      <c r="BG15" s="12"/>
      <c r="BH15" s="16"/>
      <c r="BI15" s="16"/>
      <c r="BJ15" s="16"/>
      <c r="BK15" s="16"/>
      <c r="BL15" s="16"/>
      <c r="BM15" s="16"/>
      <c r="BN15" s="16"/>
      <c r="BO15" s="16"/>
      <c r="BP15" s="16"/>
    </row>
    <row r="16" spans="1:68" ht="15" customHeight="1">
      <c r="A16" s="25">
        <v>9</v>
      </c>
      <c r="B16" s="25" t="s">
        <v>260</v>
      </c>
      <c r="C16" s="42">
        <v>225</v>
      </c>
      <c r="D16" s="42">
        <v>8508</v>
      </c>
      <c r="E16" s="42"/>
      <c r="F16" s="20">
        <f t="shared" si="5"/>
        <v>37.81333333333333</v>
      </c>
      <c r="G16" s="16">
        <v>310</v>
      </c>
      <c r="H16" s="16">
        <v>120</v>
      </c>
      <c r="I16" s="16"/>
      <c r="J16" s="16">
        <v>59039</v>
      </c>
      <c r="K16" s="16">
        <v>118</v>
      </c>
      <c r="L16" s="16">
        <v>184</v>
      </c>
      <c r="M16" s="76">
        <f t="shared" si="0"/>
        <v>59039.741724058775</v>
      </c>
      <c r="N16" s="42">
        <v>390553</v>
      </c>
      <c r="O16" s="42">
        <v>57</v>
      </c>
      <c r="P16" s="21">
        <f t="shared" si="6"/>
        <v>6.615086526383789</v>
      </c>
      <c r="S16" s="7"/>
      <c r="T16" s="18">
        <v>9</v>
      </c>
      <c r="U16" s="18">
        <v>2</v>
      </c>
      <c r="V16" s="18"/>
      <c r="W16" s="18">
        <v>1</v>
      </c>
      <c r="X16" s="18"/>
      <c r="Y16" s="18"/>
      <c r="Z16" s="78">
        <f t="shared" si="7"/>
        <v>1</v>
      </c>
      <c r="AA16" s="42">
        <v>310</v>
      </c>
      <c r="AB16" s="42">
        <v>60</v>
      </c>
      <c r="AC16" s="42">
        <v>253</v>
      </c>
      <c r="AD16" s="42">
        <v>18</v>
      </c>
      <c r="AE16" s="42"/>
      <c r="AF16" s="24">
        <f t="shared" si="8"/>
        <v>253.1125</v>
      </c>
      <c r="AG16" s="16">
        <v>140004</v>
      </c>
      <c r="AH16" s="16"/>
      <c r="AI16" s="40">
        <f t="shared" si="1"/>
        <v>553.1295372610992</v>
      </c>
      <c r="AJ16" s="42">
        <v>233.5</v>
      </c>
      <c r="AK16" s="42">
        <v>61956</v>
      </c>
      <c r="AL16" s="42">
        <v>50</v>
      </c>
      <c r="AM16" s="12">
        <f t="shared" si="2"/>
        <v>265.338329764454</v>
      </c>
      <c r="AN16" s="16">
        <v>59.5</v>
      </c>
      <c r="AO16" s="16">
        <v>41535</v>
      </c>
      <c r="AP16" s="16"/>
      <c r="AQ16" s="39">
        <f t="shared" si="3"/>
        <v>698.0672268907563</v>
      </c>
      <c r="AR16" s="42">
        <v>27</v>
      </c>
      <c r="AS16" s="42">
        <v>36512</v>
      </c>
      <c r="AT16" s="42">
        <v>50</v>
      </c>
      <c r="AU16" s="12">
        <f t="shared" si="4"/>
        <v>1352.3148148148148</v>
      </c>
      <c r="AV16" s="16"/>
      <c r="AW16" s="16"/>
      <c r="AX16" s="16"/>
      <c r="AY16" s="39"/>
      <c r="AZ16" s="42"/>
      <c r="BA16" s="42"/>
      <c r="BB16" s="42"/>
      <c r="BC16" s="12"/>
      <c r="BD16" s="16"/>
      <c r="BE16" s="16"/>
      <c r="BF16" s="16"/>
      <c r="BG16" s="39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s="25" customFormat="1" ht="15" customHeight="1">
      <c r="A17" s="3">
        <v>10</v>
      </c>
      <c r="B17" s="3" t="s">
        <v>261</v>
      </c>
      <c r="C17" s="16">
        <v>719</v>
      </c>
      <c r="D17" s="16">
        <v>31131</v>
      </c>
      <c r="E17" s="16"/>
      <c r="F17" s="44">
        <f t="shared" si="5"/>
        <v>43.29763560500695</v>
      </c>
      <c r="G17" s="45">
        <v>1238</v>
      </c>
      <c r="H17" s="42">
        <v>60</v>
      </c>
      <c r="I17" s="42"/>
      <c r="J17" s="45">
        <v>148905</v>
      </c>
      <c r="K17" s="45">
        <v>125</v>
      </c>
      <c r="L17" s="45">
        <v>285</v>
      </c>
      <c r="M17" s="56">
        <f t="shared" si="0"/>
        <v>148905.78779269973</v>
      </c>
      <c r="N17" s="19">
        <v>1474372</v>
      </c>
      <c r="O17" s="19">
        <v>40</v>
      </c>
      <c r="P17" s="79">
        <f t="shared" si="6"/>
        <v>9.90137470044185</v>
      </c>
      <c r="S17" s="29"/>
      <c r="T17" s="80">
        <v>10</v>
      </c>
      <c r="U17" s="80">
        <v>5</v>
      </c>
      <c r="V17" s="80">
        <v>2</v>
      </c>
      <c r="W17" s="80">
        <v>5</v>
      </c>
      <c r="X17" s="80">
        <v>10</v>
      </c>
      <c r="Y17" s="80"/>
      <c r="Z17" s="8">
        <f t="shared" si="7"/>
        <v>5.0625</v>
      </c>
      <c r="AA17" s="16">
        <v>691</v>
      </c>
      <c r="AB17" s="16">
        <v>272</v>
      </c>
      <c r="AC17" s="16">
        <v>740</v>
      </c>
      <c r="AD17" s="16">
        <v>114</v>
      </c>
      <c r="AE17" s="16">
        <v>170</v>
      </c>
      <c r="AF17" s="40">
        <f t="shared" si="8"/>
        <v>740.7164026629936</v>
      </c>
      <c r="AG17" s="42">
        <v>310726</v>
      </c>
      <c r="AH17" s="42">
        <v>40</v>
      </c>
      <c r="AI17" s="24">
        <f t="shared" si="1"/>
        <v>419.4944230786426</v>
      </c>
      <c r="AJ17" s="16">
        <v>531.5</v>
      </c>
      <c r="AK17" s="16">
        <v>154125</v>
      </c>
      <c r="AL17" s="16">
        <v>60</v>
      </c>
      <c r="AM17" s="39">
        <f t="shared" si="2"/>
        <v>289.98231420508</v>
      </c>
      <c r="AN17" s="42">
        <v>98.5</v>
      </c>
      <c r="AO17" s="42">
        <v>69032</v>
      </c>
      <c r="AP17" s="42">
        <v>80</v>
      </c>
      <c r="AQ17" s="12">
        <f t="shared" si="3"/>
        <v>700.8406091370558</v>
      </c>
      <c r="AR17" s="16">
        <v>61</v>
      </c>
      <c r="AS17" s="16">
        <v>87568</v>
      </c>
      <c r="AT17" s="16"/>
      <c r="AU17" s="39">
        <f t="shared" si="4"/>
        <v>1435.5409836065573</v>
      </c>
      <c r="AV17" s="42"/>
      <c r="AW17" s="42"/>
      <c r="AX17" s="42"/>
      <c r="AY17" s="12"/>
      <c r="AZ17" s="16"/>
      <c r="BA17" s="16"/>
      <c r="BB17" s="16"/>
      <c r="BC17" s="39"/>
      <c r="BD17" s="42"/>
      <c r="BE17" s="42"/>
      <c r="BF17" s="42"/>
      <c r="BG17" s="12"/>
      <c r="BH17" s="16"/>
      <c r="BI17" s="16"/>
      <c r="BJ17" s="16"/>
      <c r="BK17" s="16"/>
      <c r="BL17" s="16"/>
      <c r="BM17" s="16"/>
      <c r="BN17" s="16"/>
      <c r="BO17" s="16"/>
      <c r="BP17" s="16"/>
    </row>
    <row r="18" spans="1:68" ht="15" customHeight="1">
      <c r="A18" s="25">
        <v>11</v>
      </c>
      <c r="B18" s="25" t="s">
        <v>198</v>
      </c>
      <c r="C18" s="42">
        <v>786</v>
      </c>
      <c r="D18" s="42">
        <v>30732</v>
      </c>
      <c r="E18" s="42"/>
      <c r="F18" s="20">
        <f t="shared" si="5"/>
        <v>39.099236641221374</v>
      </c>
      <c r="G18" s="16">
        <v>2631</v>
      </c>
      <c r="H18" s="16"/>
      <c r="I18" s="16"/>
      <c r="J18" s="16">
        <v>154472</v>
      </c>
      <c r="K18" s="16">
        <v>122</v>
      </c>
      <c r="L18" s="16"/>
      <c r="M18" s="76">
        <f t="shared" si="0"/>
        <v>154472.7625</v>
      </c>
      <c r="N18" s="42">
        <v>790102</v>
      </c>
      <c r="O18" s="42">
        <v>50</v>
      </c>
      <c r="P18" s="21">
        <f t="shared" si="6"/>
        <v>5.114830519069664</v>
      </c>
      <c r="S18" s="7"/>
      <c r="T18" s="18">
        <v>11</v>
      </c>
      <c r="U18" s="18">
        <v>4</v>
      </c>
      <c r="V18" s="18"/>
      <c r="W18" s="18">
        <v>1</v>
      </c>
      <c r="X18" s="18">
        <v>80</v>
      </c>
      <c r="Y18" s="18"/>
      <c r="Z18" s="78">
        <f t="shared" si="7"/>
        <v>1.5</v>
      </c>
      <c r="AA18" s="42">
        <v>383</v>
      </c>
      <c r="AB18" s="42">
        <v>49</v>
      </c>
      <c r="AC18" s="42">
        <v>196</v>
      </c>
      <c r="AD18" s="42">
        <v>45</v>
      </c>
      <c r="AE18" s="42"/>
      <c r="AF18" s="24">
        <f t="shared" si="8"/>
        <v>196.28125</v>
      </c>
      <c r="AG18" s="16">
        <v>105406</v>
      </c>
      <c r="AH18" s="16">
        <v>86</v>
      </c>
      <c r="AI18" s="40">
        <f t="shared" si="1"/>
        <v>537.0195064480179</v>
      </c>
      <c r="AJ18" s="42">
        <v>343</v>
      </c>
      <c r="AK18" s="42">
        <v>75561</v>
      </c>
      <c r="AL18" s="42">
        <v>46</v>
      </c>
      <c r="AM18" s="12">
        <f t="shared" si="2"/>
        <v>220.29580174927116</v>
      </c>
      <c r="AN18" s="16">
        <v>34</v>
      </c>
      <c r="AO18" s="16">
        <v>22142</v>
      </c>
      <c r="AP18" s="16">
        <v>90</v>
      </c>
      <c r="AQ18" s="39">
        <f t="shared" si="3"/>
        <v>651.2617647058823</v>
      </c>
      <c r="AR18" s="42">
        <v>6</v>
      </c>
      <c r="AS18" s="42">
        <v>7702</v>
      </c>
      <c r="AT18" s="42">
        <v>50</v>
      </c>
      <c r="AU18" s="12">
        <f t="shared" si="4"/>
        <v>1283.75</v>
      </c>
      <c r="AV18" s="16"/>
      <c r="AW18" s="16"/>
      <c r="AX18" s="16"/>
      <c r="AY18" s="39"/>
      <c r="AZ18" s="42"/>
      <c r="BA18" s="42"/>
      <c r="BB18" s="42"/>
      <c r="BC18" s="12"/>
      <c r="BD18" s="16"/>
      <c r="BE18" s="16"/>
      <c r="BF18" s="16"/>
      <c r="BG18" s="39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s="25" customFormat="1" ht="15" customHeight="1">
      <c r="A19" s="3">
        <v>12</v>
      </c>
      <c r="B19" s="3" t="s">
        <v>199</v>
      </c>
      <c r="C19" s="16">
        <v>430</v>
      </c>
      <c r="D19" s="16">
        <v>13254</v>
      </c>
      <c r="E19" s="16"/>
      <c r="F19" s="44">
        <f t="shared" si="5"/>
        <v>30.823255813953487</v>
      </c>
      <c r="G19" s="42">
        <v>3980</v>
      </c>
      <c r="H19" s="42"/>
      <c r="I19" s="42"/>
      <c r="J19" s="42">
        <v>137774</v>
      </c>
      <c r="K19" s="42">
        <v>70</v>
      </c>
      <c r="L19" s="42"/>
      <c r="M19" s="13">
        <f t="shared" si="0"/>
        <v>137774.4375</v>
      </c>
      <c r="N19" s="16">
        <v>499802</v>
      </c>
      <c r="O19" s="16">
        <v>10</v>
      </c>
      <c r="P19" s="79">
        <f t="shared" si="6"/>
        <v>3.6276831106641243</v>
      </c>
      <c r="S19" s="29"/>
      <c r="T19" s="80">
        <v>12</v>
      </c>
      <c r="U19" s="80">
        <v>2</v>
      </c>
      <c r="V19" s="80"/>
      <c r="W19" s="80">
        <v>1</v>
      </c>
      <c r="X19" s="80">
        <v>80</v>
      </c>
      <c r="Y19" s="80"/>
      <c r="Z19" s="8">
        <f t="shared" si="7"/>
        <v>1.5</v>
      </c>
      <c r="AA19" s="16">
        <v>135</v>
      </c>
      <c r="AB19" s="16">
        <v>22</v>
      </c>
      <c r="AC19" s="16">
        <v>131</v>
      </c>
      <c r="AD19" s="16">
        <v>19</v>
      </c>
      <c r="AE19" s="16">
        <v>86</v>
      </c>
      <c r="AF19" s="40">
        <f t="shared" si="8"/>
        <v>131.12072428833793</v>
      </c>
      <c r="AG19" s="42">
        <v>29789</v>
      </c>
      <c r="AH19" s="42"/>
      <c r="AI19" s="24">
        <f t="shared" si="1"/>
        <v>227.1875797032146</v>
      </c>
      <c r="AJ19" s="16">
        <v>127</v>
      </c>
      <c r="AK19" s="16">
        <v>25169</v>
      </c>
      <c r="AL19" s="16"/>
      <c r="AM19" s="39">
        <f t="shared" si="2"/>
        <v>198.1811023622047</v>
      </c>
      <c r="AN19" s="42">
        <v>8</v>
      </c>
      <c r="AO19" s="42">
        <v>4620</v>
      </c>
      <c r="AP19" s="42"/>
      <c r="AQ19" s="12">
        <f t="shared" si="3"/>
        <v>577.5</v>
      </c>
      <c r="AR19" s="16"/>
      <c r="AS19" s="16"/>
      <c r="AT19" s="16"/>
      <c r="AU19" s="39"/>
      <c r="AV19" s="42"/>
      <c r="AW19" s="42"/>
      <c r="AX19" s="42"/>
      <c r="AY19" s="12"/>
      <c r="AZ19" s="16"/>
      <c r="BA19" s="16"/>
      <c r="BB19" s="16"/>
      <c r="BC19" s="39"/>
      <c r="BD19" s="42"/>
      <c r="BE19" s="42"/>
      <c r="BF19" s="42"/>
      <c r="BG19" s="12"/>
      <c r="BH19" s="16"/>
      <c r="BI19" s="16"/>
      <c r="BJ19" s="16"/>
      <c r="BK19" s="16"/>
      <c r="BL19" s="16"/>
      <c r="BM19" s="16"/>
      <c r="BN19" s="16"/>
      <c r="BO19" s="16"/>
      <c r="BP19" s="16"/>
    </row>
    <row r="20" spans="1:68" ht="15" customHeight="1">
      <c r="A20" s="25">
        <v>13</v>
      </c>
      <c r="B20" s="25" t="s">
        <v>200</v>
      </c>
      <c r="C20" s="42">
        <v>405</v>
      </c>
      <c r="D20" s="42">
        <v>11507</v>
      </c>
      <c r="E20" s="42"/>
      <c r="F20" s="20">
        <f t="shared" si="5"/>
        <v>28.412345679012347</v>
      </c>
      <c r="G20" s="16">
        <v>1241</v>
      </c>
      <c r="H20" s="16"/>
      <c r="I20" s="16"/>
      <c r="J20" s="16">
        <v>196637</v>
      </c>
      <c r="K20" s="16">
        <v>92</v>
      </c>
      <c r="L20" s="16"/>
      <c r="M20" s="76">
        <f t="shared" si="0"/>
        <v>196637.575</v>
      </c>
      <c r="N20" s="42">
        <v>530616</v>
      </c>
      <c r="O20" s="42">
        <v>46</v>
      </c>
      <c r="P20" s="21">
        <f t="shared" si="6"/>
        <v>2.6984466219134364</v>
      </c>
      <c r="S20" s="7"/>
      <c r="T20" s="18">
        <v>13</v>
      </c>
      <c r="U20" s="18">
        <v>2</v>
      </c>
      <c r="V20" s="18"/>
      <c r="W20" s="18">
        <v>1</v>
      </c>
      <c r="X20" s="18">
        <v>80</v>
      </c>
      <c r="Y20" s="18"/>
      <c r="Z20" s="78">
        <f t="shared" si="7"/>
        <v>1.5</v>
      </c>
      <c r="AA20" s="42">
        <v>241</v>
      </c>
      <c r="AB20" s="42">
        <v>7</v>
      </c>
      <c r="AC20" s="42">
        <v>140</v>
      </c>
      <c r="AD20" s="42">
        <v>77</v>
      </c>
      <c r="AE20" s="42"/>
      <c r="AF20" s="24">
        <f t="shared" si="8"/>
        <v>140.48125</v>
      </c>
      <c r="AG20" s="16">
        <v>53475</v>
      </c>
      <c r="AH20" s="16">
        <v>25</v>
      </c>
      <c r="AI20" s="40">
        <f t="shared" si="1"/>
        <v>380.6575610624194</v>
      </c>
      <c r="AJ20" s="42">
        <v>236</v>
      </c>
      <c r="AK20" s="42">
        <v>50187</v>
      </c>
      <c r="AL20" s="42">
        <v>75</v>
      </c>
      <c r="AM20" s="12">
        <f t="shared" si="2"/>
        <v>212.65995762711864</v>
      </c>
      <c r="AN20" s="16">
        <v>5</v>
      </c>
      <c r="AO20" s="16">
        <v>3287</v>
      </c>
      <c r="AP20" s="16">
        <v>50</v>
      </c>
      <c r="AQ20" s="39">
        <f t="shared" si="3"/>
        <v>657.5</v>
      </c>
      <c r="AR20" s="42"/>
      <c r="AS20" s="42"/>
      <c r="AT20" s="42"/>
      <c r="AU20" s="12"/>
      <c r="AV20" s="16"/>
      <c r="AW20" s="16"/>
      <c r="AX20" s="16"/>
      <c r="AY20" s="39"/>
      <c r="AZ20" s="42"/>
      <c r="BA20" s="42"/>
      <c r="BB20" s="42"/>
      <c r="BC20" s="12"/>
      <c r="BD20" s="16"/>
      <c r="BE20" s="16"/>
      <c r="BF20" s="16"/>
      <c r="BG20" s="39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s="25" customFormat="1" ht="15" customHeight="1">
      <c r="A21" s="3">
        <v>14</v>
      </c>
      <c r="B21" s="3" t="s">
        <v>201</v>
      </c>
      <c r="C21" s="16">
        <v>619</v>
      </c>
      <c r="D21" s="16">
        <v>24214</v>
      </c>
      <c r="E21" s="16"/>
      <c r="F21" s="44">
        <f t="shared" si="5"/>
        <v>39.11793214862682</v>
      </c>
      <c r="G21" s="42">
        <v>1163</v>
      </c>
      <c r="H21" s="42">
        <v>120</v>
      </c>
      <c r="I21" s="42"/>
      <c r="J21" s="42">
        <v>135967</v>
      </c>
      <c r="K21" s="42">
        <v>10</v>
      </c>
      <c r="L21" s="42">
        <v>57</v>
      </c>
      <c r="M21" s="13">
        <f t="shared" si="0"/>
        <v>135967.06380853994</v>
      </c>
      <c r="N21" s="16">
        <v>753761</v>
      </c>
      <c r="O21" s="16">
        <v>70</v>
      </c>
      <c r="P21" s="79">
        <f t="shared" si="6"/>
        <v>5.543702856313773</v>
      </c>
      <c r="S21" s="29"/>
      <c r="T21" s="80">
        <v>14</v>
      </c>
      <c r="U21" s="80">
        <v>8</v>
      </c>
      <c r="V21" s="80">
        <v>3</v>
      </c>
      <c r="W21" s="80">
        <v>10</v>
      </c>
      <c r="X21" s="80">
        <v>80</v>
      </c>
      <c r="Y21" s="80"/>
      <c r="Z21" s="8">
        <f t="shared" si="7"/>
        <v>10.5</v>
      </c>
      <c r="AA21" s="16">
        <v>690</v>
      </c>
      <c r="AB21" s="16">
        <v>194</v>
      </c>
      <c r="AC21" s="16">
        <v>845</v>
      </c>
      <c r="AD21" s="16">
        <v>78</v>
      </c>
      <c r="AE21" s="16">
        <v>270</v>
      </c>
      <c r="AF21" s="40">
        <f t="shared" si="8"/>
        <v>845.4936983471074</v>
      </c>
      <c r="AG21" s="42">
        <v>152422</v>
      </c>
      <c r="AH21" s="42">
        <v>20</v>
      </c>
      <c r="AI21" s="24">
        <f t="shared" si="1"/>
        <v>180.27597402319714</v>
      </c>
      <c r="AJ21" s="16">
        <v>659</v>
      </c>
      <c r="AK21" s="16">
        <v>126592</v>
      </c>
      <c r="AL21" s="16">
        <v>20</v>
      </c>
      <c r="AM21" s="39">
        <f t="shared" si="2"/>
        <v>192.09742033383915</v>
      </c>
      <c r="AN21" s="42">
        <v>23</v>
      </c>
      <c r="AO21" s="42">
        <v>15660</v>
      </c>
      <c r="AP21" s="42"/>
      <c r="AQ21" s="12">
        <f t="shared" si="3"/>
        <v>680.8695652173913</v>
      </c>
      <c r="AR21" s="16">
        <v>8</v>
      </c>
      <c r="AS21" s="16">
        <v>10170</v>
      </c>
      <c r="AT21" s="16"/>
      <c r="AU21" s="39">
        <f t="shared" si="4"/>
        <v>1271.25</v>
      </c>
      <c r="AV21" s="42"/>
      <c r="AW21" s="42"/>
      <c r="AX21" s="42"/>
      <c r="AY21" s="12"/>
      <c r="AZ21" s="16"/>
      <c r="BA21" s="16"/>
      <c r="BB21" s="16"/>
      <c r="BC21" s="39"/>
      <c r="BD21" s="42"/>
      <c r="BE21" s="42"/>
      <c r="BF21" s="42"/>
      <c r="BG21" s="12"/>
      <c r="BH21" s="16"/>
      <c r="BI21" s="16"/>
      <c r="BJ21" s="16"/>
      <c r="BK21" s="16"/>
      <c r="BL21" s="16"/>
      <c r="BM21" s="16"/>
      <c r="BN21" s="16"/>
      <c r="BO21" s="16"/>
      <c r="BP21" s="16"/>
    </row>
    <row r="22" spans="1:68" ht="15" customHeight="1">
      <c r="A22" s="25">
        <v>15</v>
      </c>
      <c r="B22" s="25" t="s">
        <v>202</v>
      </c>
      <c r="C22" s="42">
        <v>581</v>
      </c>
      <c r="D22" s="42">
        <v>22631</v>
      </c>
      <c r="E22" s="42"/>
      <c r="F22" s="20">
        <f t="shared" si="5"/>
        <v>38.95180722891566</v>
      </c>
      <c r="G22" s="16">
        <v>940</v>
      </c>
      <c r="H22" s="16">
        <v>40</v>
      </c>
      <c r="I22" s="16"/>
      <c r="J22" s="16">
        <v>130964</v>
      </c>
      <c r="K22" s="16">
        <v>139</v>
      </c>
      <c r="L22" s="16"/>
      <c r="M22" s="76">
        <f t="shared" si="0"/>
        <v>130964.86875</v>
      </c>
      <c r="N22" s="42">
        <v>871081</v>
      </c>
      <c r="O22" s="42">
        <v>76</v>
      </c>
      <c r="P22" s="21">
        <f t="shared" si="6"/>
        <v>6.651256999789877</v>
      </c>
      <c r="S22" s="7"/>
      <c r="T22" s="18">
        <v>15</v>
      </c>
      <c r="U22" s="18">
        <v>3</v>
      </c>
      <c r="V22" s="18">
        <v>1</v>
      </c>
      <c r="W22" s="18">
        <v>2</v>
      </c>
      <c r="X22" s="18">
        <v>40</v>
      </c>
      <c r="Y22" s="18"/>
      <c r="Z22" s="78">
        <f t="shared" si="7"/>
        <v>2.25</v>
      </c>
      <c r="AA22" s="42">
        <v>496</v>
      </c>
      <c r="AB22" s="42">
        <v>124</v>
      </c>
      <c r="AC22" s="42">
        <v>383</v>
      </c>
      <c r="AD22" s="42">
        <v>141</v>
      </c>
      <c r="AE22" s="42">
        <v>209</v>
      </c>
      <c r="AF22" s="24">
        <f t="shared" si="8"/>
        <v>383.886047979798</v>
      </c>
      <c r="AG22" s="16">
        <v>158256</v>
      </c>
      <c r="AH22" s="16"/>
      <c r="AI22" s="40">
        <f t="shared" si="1"/>
        <v>412.2473344181767</v>
      </c>
      <c r="AJ22" s="42">
        <v>405</v>
      </c>
      <c r="AK22" s="42">
        <v>96324</v>
      </c>
      <c r="AL22" s="42"/>
      <c r="AM22" s="12">
        <f t="shared" si="2"/>
        <v>237.83703703703705</v>
      </c>
      <c r="AN22" s="16">
        <v>84</v>
      </c>
      <c r="AO22" s="16">
        <v>52272</v>
      </c>
      <c r="AP22" s="16"/>
      <c r="AQ22" s="39">
        <f t="shared" si="3"/>
        <v>622.2857142857143</v>
      </c>
      <c r="AR22" s="42">
        <v>7</v>
      </c>
      <c r="AS22" s="42">
        <v>9660</v>
      </c>
      <c r="AT22" s="42"/>
      <c r="AU22" s="12">
        <f t="shared" si="4"/>
        <v>1380</v>
      </c>
      <c r="AV22" s="16"/>
      <c r="AW22" s="16"/>
      <c r="AX22" s="16"/>
      <c r="AY22" s="39"/>
      <c r="AZ22" s="42"/>
      <c r="BA22" s="42"/>
      <c r="BB22" s="42"/>
      <c r="BC22" s="12"/>
      <c r="BD22" s="16"/>
      <c r="BE22" s="16"/>
      <c r="BF22" s="16"/>
      <c r="BG22" s="39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s="25" customFormat="1" ht="15" customHeight="1">
      <c r="A23" s="3">
        <v>16</v>
      </c>
      <c r="B23" s="3" t="s">
        <v>203</v>
      </c>
      <c r="C23" s="16">
        <v>502</v>
      </c>
      <c r="D23" s="16">
        <v>22020</v>
      </c>
      <c r="E23" s="16"/>
      <c r="F23" s="44">
        <f t="shared" si="5"/>
        <v>43.864541832669325</v>
      </c>
      <c r="G23" s="42">
        <v>643</v>
      </c>
      <c r="H23" s="42"/>
      <c r="I23" s="42"/>
      <c r="J23" s="42">
        <v>116842</v>
      </c>
      <c r="K23" s="42">
        <v>103</v>
      </c>
      <c r="L23" s="42"/>
      <c r="M23" s="13">
        <f t="shared" si="0"/>
        <v>116842.64375</v>
      </c>
      <c r="N23" s="16">
        <v>747067</v>
      </c>
      <c r="O23" s="16">
        <v>14</v>
      </c>
      <c r="P23" s="79">
        <f t="shared" si="6"/>
        <v>6.393787199803924</v>
      </c>
      <c r="S23" s="29"/>
      <c r="T23" s="80">
        <v>16</v>
      </c>
      <c r="U23" s="80">
        <v>5</v>
      </c>
      <c r="V23" s="80"/>
      <c r="W23" s="80">
        <v>4</v>
      </c>
      <c r="X23" s="80">
        <v>80</v>
      </c>
      <c r="Y23" s="80"/>
      <c r="Z23" s="8">
        <f t="shared" si="7"/>
        <v>4.5</v>
      </c>
      <c r="AA23" s="16">
        <v>426</v>
      </c>
      <c r="AB23" s="16">
        <v>85</v>
      </c>
      <c r="AC23" s="16">
        <v>446</v>
      </c>
      <c r="AD23" s="16">
        <v>90</v>
      </c>
      <c r="AE23" s="16"/>
      <c r="AF23" s="40">
        <f t="shared" si="8"/>
        <v>446.5625</v>
      </c>
      <c r="AG23" s="42">
        <v>131073</v>
      </c>
      <c r="AH23" s="42">
        <v>11</v>
      </c>
      <c r="AI23" s="24">
        <f t="shared" si="1"/>
        <v>293.515711686494</v>
      </c>
      <c r="AJ23" s="16">
        <v>360</v>
      </c>
      <c r="AK23" s="16">
        <v>85939</v>
      </c>
      <c r="AL23" s="16">
        <v>91</v>
      </c>
      <c r="AM23" s="39">
        <f t="shared" si="2"/>
        <v>238.72197222222223</v>
      </c>
      <c r="AN23" s="42">
        <v>60</v>
      </c>
      <c r="AO23" s="42">
        <v>38476</v>
      </c>
      <c r="AP23" s="42">
        <v>20</v>
      </c>
      <c r="AQ23" s="12">
        <f t="shared" si="3"/>
        <v>641.27</v>
      </c>
      <c r="AR23" s="16">
        <v>6</v>
      </c>
      <c r="AS23" s="16">
        <v>6657</v>
      </c>
      <c r="AT23" s="16"/>
      <c r="AU23" s="39">
        <f t="shared" si="4"/>
        <v>1109.5</v>
      </c>
      <c r="AV23" s="42"/>
      <c r="AW23" s="42"/>
      <c r="AX23" s="42"/>
      <c r="AY23" s="12"/>
      <c r="AZ23" s="16"/>
      <c r="BA23" s="16"/>
      <c r="BB23" s="16"/>
      <c r="BC23" s="39"/>
      <c r="BD23" s="42"/>
      <c r="BE23" s="42"/>
      <c r="BF23" s="42"/>
      <c r="BG23" s="12"/>
      <c r="BH23" s="16"/>
      <c r="BI23" s="16"/>
      <c r="BJ23" s="16"/>
      <c r="BK23" s="16"/>
      <c r="BL23" s="16"/>
      <c r="BM23" s="16"/>
      <c r="BN23" s="16"/>
      <c r="BO23" s="16"/>
      <c r="BP23" s="16"/>
    </row>
    <row r="24" spans="1:68" ht="15" customHeight="1">
      <c r="A24" s="25">
        <v>17</v>
      </c>
      <c r="B24" s="25" t="s">
        <v>204</v>
      </c>
      <c r="C24" s="42">
        <v>403</v>
      </c>
      <c r="D24" s="42">
        <v>18731</v>
      </c>
      <c r="E24" s="42"/>
      <c r="F24" s="20">
        <f t="shared" si="5"/>
        <v>46.478908188585606</v>
      </c>
      <c r="G24" s="16">
        <v>1348</v>
      </c>
      <c r="H24" s="16"/>
      <c r="I24" s="16"/>
      <c r="J24" s="16">
        <v>78926</v>
      </c>
      <c r="K24" s="16">
        <v>50</v>
      </c>
      <c r="L24" s="16"/>
      <c r="M24" s="76">
        <f t="shared" si="0"/>
        <v>78926.3125</v>
      </c>
      <c r="N24" s="42">
        <v>394803</v>
      </c>
      <c r="O24" s="42">
        <v>99</v>
      </c>
      <c r="P24" s="21">
        <f t="shared" si="6"/>
        <v>5.002172120989435</v>
      </c>
      <c r="S24" s="7"/>
      <c r="T24" s="18">
        <v>17</v>
      </c>
      <c r="U24" s="18"/>
      <c r="V24" s="18"/>
      <c r="W24" s="18"/>
      <c r="X24" s="18"/>
      <c r="Y24" s="18"/>
      <c r="Z24" s="78">
        <f t="shared" si="7"/>
        <v>0</v>
      </c>
      <c r="AA24" s="42">
        <v>268</v>
      </c>
      <c r="AB24" s="42">
        <v>54</v>
      </c>
      <c r="AC24" s="42">
        <v>449</v>
      </c>
      <c r="AD24" s="42">
        <v>14</v>
      </c>
      <c r="AE24" s="42"/>
      <c r="AF24" s="24">
        <f t="shared" si="8"/>
        <v>449.0875</v>
      </c>
      <c r="AG24" s="16">
        <v>67195</v>
      </c>
      <c r="AH24" s="16"/>
      <c r="AI24" s="40">
        <f t="shared" si="1"/>
        <v>149.6256297492137</v>
      </c>
      <c r="AJ24" s="42">
        <v>251</v>
      </c>
      <c r="AK24" s="42">
        <v>54970</v>
      </c>
      <c r="AL24" s="42"/>
      <c r="AM24" s="12">
        <f t="shared" si="2"/>
        <v>219.003984063745</v>
      </c>
      <c r="AN24" s="16">
        <v>17</v>
      </c>
      <c r="AO24" s="16">
        <v>12225</v>
      </c>
      <c r="AP24" s="16"/>
      <c r="AQ24" s="39">
        <f t="shared" si="3"/>
        <v>719.1176470588235</v>
      </c>
      <c r="AR24" s="42"/>
      <c r="AS24" s="42"/>
      <c r="AT24" s="42"/>
      <c r="AU24" s="12"/>
      <c r="AV24" s="16"/>
      <c r="AW24" s="16"/>
      <c r="AX24" s="16"/>
      <c r="AY24" s="39"/>
      <c r="AZ24" s="42"/>
      <c r="BA24" s="42"/>
      <c r="BB24" s="42"/>
      <c r="BC24" s="12"/>
      <c r="BD24" s="16"/>
      <c r="BE24" s="16"/>
      <c r="BF24" s="16"/>
      <c r="BG24" s="39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s="25" customFormat="1" ht="15" customHeight="1">
      <c r="A25" s="3">
        <v>18</v>
      </c>
      <c r="B25" s="3" t="s">
        <v>205</v>
      </c>
      <c r="C25" s="16">
        <v>406</v>
      </c>
      <c r="D25" s="16">
        <v>16329</v>
      </c>
      <c r="E25" s="16"/>
      <c r="F25" s="44">
        <f t="shared" si="5"/>
        <v>40.2192118226601</v>
      </c>
      <c r="G25" s="42">
        <v>1824</v>
      </c>
      <c r="H25" s="42"/>
      <c r="I25" s="42"/>
      <c r="J25" s="42">
        <v>149979</v>
      </c>
      <c r="K25" s="42">
        <v>84</v>
      </c>
      <c r="L25" s="42"/>
      <c r="M25" s="13">
        <f t="shared" si="0"/>
        <v>149979.525</v>
      </c>
      <c r="N25" s="16">
        <v>561147</v>
      </c>
      <c r="O25" s="16">
        <v>12</v>
      </c>
      <c r="P25" s="79">
        <f t="shared" si="6"/>
        <v>3.7414907134823907</v>
      </c>
      <c r="S25" s="29"/>
      <c r="T25" s="80">
        <v>18</v>
      </c>
      <c r="U25" s="80">
        <v>5</v>
      </c>
      <c r="V25" s="80"/>
      <c r="W25" s="80">
        <v>5</v>
      </c>
      <c r="X25" s="80"/>
      <c r="Y25" s="80"/>
      <c r="Z25" s="8">
        <f t="shared" si="7"/>
        <v>5</v>
      </c>
      <c r="AA25" s="16">
        <v>423</v>
      </c>
      <c r="AB25" s="16"/>
      <c r="AC25" s="16">
        <v>410</v>
      </c>
      <c r="AD25" s="16">
        <v>107</v>
      </c>
      <c r="AE25" s="16"/>
      <c r="AF25" s="40">
        <f t="shared" si="8"/>
        <v>410.66875</v>
      </c>
      <c r="AG25" s="42">
        <v>126848</v>
      </c>
      <c r="AH25" s="42">
        <v>91</v>
      </c>
      <c r="AI25" s="24">
        <f t="shared" si="1"/>
        <v>308.88376580881794</v>
      </c>
      <c r="AJ25" s="16">
        <v>357.5</v>
      </c>
      <c r="AK25" s="16">
        <v>85076</v>
      </c>
      <c r="AL25" s="16">
        <v>31</v>
      </c>
      <c r="AM25" s="39">
        <f t="shared" si="2"/>
        <v>237.9756923076923</v>
      </c>
      <c r="AN25" s="42">
        <v>64.5</v>
      </c>
      <c r="AO25" s="42">
        <v>40507</v>
      </c>
      <c r="AP25" s="42">
        <v>60</v>
      </c>
      <c r="AQ25" s="12">
        <f t="shared" si="3"/>
        <v>628.0248062015504</v>
      </c>
      <c r="AR25" s="16">
        <v>1</v>
      </c>
      <c r="AS25" s="16">
        <v>1265</v>
      </c>
      <c r="AT25" s="16"/>
      <c r="AU25" s="39">
        <f t="shared" si="4"/>
        <v>1265</v>
      </c>
      <c r="AV25" s="42"/>
      <c r="AW25" s="42"/>
      <c r="AX25" s="42"/>
      <c r="AY25" s="12"/>
      <c r="AZ25" s="16"/>
      <c r="BA25" s="16"/>
      <c r="BB25" s="16"/>
      <c r="BC25" s="39"/>
      <c r="BD25" s="42"/>
      <c r="BE25" s="42"/>
      <c r="BF25" s="42"/>
      <c r="BG25" s="12"/>
      <c r="BH25" s="16"/>
      <c r="BI25" s="16"/>
      <c r="BJ25" s="16"/>
      <c r="BK25" s="16"/>
      <c r="BL25" s="16"/>
      <c r="BM25" s="16"/>
      <c r="BN25" s="16"/>
      <c r="BO25" s="16"/>
      <c r="BP25" s="16"/>
    </row>
    <row r="26" spans="1:68" ht="15" customHeight="1">
      <c r="A26" s="25">
        <v>19</v>
      </c>
      <c r="B26" s="25" t="s">
        <v>206</v>
      </c>
      <c r="C26" s="42">
        <v>639</v>
      </c>
      <c r="D26" s="42">
        <v>29547</v>
      </c>
      <c r="E26" s="42"/>
      <c r="F26" s="20">
        <f t="shared" si="5"/>
        <v>46.23943661971831</v>
      </c>
      <c r="G26" s="16">
        <v>1582</v>
      </c>
      <c r="H26" s="16">
        <v>80</v>
      </c>
      <c r="I26" s="16"/>
      <c r="J26" s="16">
        <v>155967</v>
      </c>
      <c r="K26" s="16">
        <v>2</v>
      </c>
      <c r="L26" s="16"/>
      <c r="M26" s="76">
        <f t="shared" si="0"/>
        <v>155967.0125</v>
      </c>
      <c r="N26" s="42">
        <v>1230974</v>
      </c>
      <c r="O26" s="42">
        <v>50</v>
      </c>
      <c r="P26" s="21">
        <f t="shared" si="6"/>
        <v>7.8925279151577</v>
      </c>
      <c r="S26" s="7"/>
      <c r="T26" s="18">
        <v>19</v>
      </c>
      <c r="U26" s="18">
        <v>6</v>
      </c>
      <c r="V26" s="18">
        <v>4</v>
      </c>
      <c r="W26" s="18">
        <v>7</v>
      </c>
      <c r="X26" s="18"/>
      <c r="Y26" s="18"/>
      <c r="Z26" s="78">
        <f t="shared" si="7"/>
        <v>7</v>
      </c>
      <c r="AA26" s="42">
        <v>584</v>
      </c>
      <c r="AB26" s="42">
        <v>261</v>
      </c>
      <c r="AC26" s="42">
        <v>605</v>
      </c>
      <c r="AD26" s="42">
        <v>68</v>
      </c>
      <c r="AE26" s="42"/>
      <c r="AF26" s="24">
        <f t="shared" si="8"/>
        <v>605.425</v>
      </c>
      <c r="AG26" s="16">
        <v>120213</v>
      </c>
      <c r="AH26" s="16">
        <v>90</v>
      </c>
      <c r="AI26" s="40">
        <f t="shared" si="1"/>
        <v>198.561176033365</v>
      </c>
      <c r="AJ26" s="42">
        <v>552</v>
      </c>
      <c r="AK26" s="42">
        <v>96128</v>
      </c>
      <c r="AL26" s="42">
        <v>10</v>
      </c>
      <c r="AM26" s="12">
        <f t="shared" si="2"/>
        <v>174.1451086956522</v>
      </c>
      <c r="AN26" s="16">
        <v>27</v>
      </c>
      <c r="AO26" s="16">
        <v>17335</v>
      </c>
      <c r="AP26" s="16">
        <v>80</v>
      </c>
      <c r="AQ26" s="39">
        <f t="shared" si="3"/>
        <v>642.0666666666666</v>
      </c>
      <c r="AR26" s="42">
        <v>5</v>
      </c>
      <c r="AS26" s="42">
        <v>6750</v>
      </c>
      <c r="AT26" s="42"/>
      <c r="AU26" s="12">
        <f t="shared" si="4"/>
        <v>1350</v>
      </c>
      <c r="AV26" s="16"/>
      <c r="AW26" s="16"/>
      <c r="AX26" s="16"/>
      <c r="AY26" s="39"/>
      <c r="AZ26" s="42"/>
      <c r="BA26" s="42"/>
      <c r="BB26" s="42"/>
      <c r="BC26" s="12"/>
      <c r="BD26" s="16"/>
      <c r="BE26" s="16"/>
      <c r="BF26" s="16"/>
      <c r="BG26" s="39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s="25" customFormat="1" ht="15" customHeight="1">
      <c r="A27" s="3">
        <v>20</v>
      </c>
      <c r="B27" s="3" t="s">
        <v>207</v>
      </c>
      <c r="C27" s="16">
        <v>658</v>
      </c>
      <c r="D27" s="16">
        <v>27983</v>
      </c>
      <c r="E27" s="16"/>
      <c r="F27" s="44">
        <f t="shared" si="5"/>
        <v>42.527355623100306</v>
      </c>
      <c r="G27" s="42">
        <v>1009</v>
      </c>
      <c r="H27" s="42">
        <v>80</v>
      </c>
      <c r="I27" s="42"/>
      <c r="J27" s="42">
        <v>137853</v>
      </c>
      <c r="K27" s="42">
        <v>76</v>
      </c>
      <c r="L27" s="42"/>
      <c r="M27" s="13">
        <f t="shared" si="0"/>
        <v>137853.475</v>
      </c>
      <c r="N27" s="16">
        <v>1106627</v>
      </c>
      <c r="O27" s="16">
        <v>97</v>
      </c>
      <c r="P27" s="79">
        <f t="shared" si="6"/>
        <v>8.027559696989865</v>
      </c>
      <c r="S27" s="29"/>
      <c r="T27" s="80">
        <v>20</v>
      </c>
      <c r="U27" s="80">
        <v>5</v>
      </c>
      <c r="V27" s="80">
        <v>2</v>
      </c>
      <c r="W27" s="80">
        <v>5</v>
      </c>
      <c r="X27" s="80">
        <v>80</v>
      </c>
      <c r="Y27" s="80"/>
      <c r="Z27" s="8">
        <f t="shared" si="7"/>
        <v>5.5</v>
      </c>
      <c r="AA27" s="16">
        <v>608</v>
      </c>
      <c r="AB27" s="16">
        <v>249</v>
      </c>
      <c r="AC27" s="16">
        <v>676</v>
      </c>
      <c r="AD27" s="16">
        <v>42</v>
      </c>
      <c r="AE27" s="16">
        <v>174</v>
      </c>
      <c r="AF27" s="40">
        <f t="shared" si="8"/>
        <v>676.2664944903581</v>
      </c>
      <c r="AG27" s="42">
        <v>164432</v>
      </c>
      <c r="AH27" s="42">
        <v>70</v>
      </c>
      <c r="AI27" s="24">
        <f t="shared" si="1"/>
        <v>243.1477846967981</v>
      </c>
      <c r="AJ27" s="16">
        <v>541</v>
      </c>
      <c r="AK27" s="16">
        <v>109103</v>
      </c>
      <c r="AL27" s="16">
        <v>40</v>
      </c>
      <c r="AM27" s="39">
        <f t="shared" si="2"/>
        <v>201.6698706099815</v>
      </c>
      <c r="AN27" s="42">
        <v>52</v>
      </c>
      <c r="AO27" s="42">
        <v>35277</v>
      </c>
      <c r="AP27" s="42">
        <v>30</v>
      </c>
      <c r="AQ27" s="12">
        <f t="shared" si="3"/>
        <v>678.4096153846154</v>
      </c>
      <c r="AR27" s="16">
        <v>15</v>
      </c>
      <c r="AS27" s="16">
        <v>20052</v>
      </c>
      <c r="AT27" s="16"/>
      <c r="AU27" s="39">
        <f t="shared" si="4"/>
        <v>1336.8</v>
      </c>
      <c r="AV27" s="42"/>
      <c r="AW27" s="42"/>
      <c r="AX27" s="42"/>
      <c r="AY27" s="12"/>
      <c r="AZ27" s="16"/>
      <c r="BA27" s="16"/>
      <c r="BB27" s="16"/>
      <c r="BC27" s="39"/>
      <c r="BD27" s="42"/>
      <c r="BE27" s="42"/>
      <c r="BF27" s="42"/>
      <c r="BG27" s="12"/>
      <c r="BH27" s="16"/>
      <c r="BI27" s="16"/>
      <c r="BJ27" s="16"/>
      <c r="BK27" s="16"/>
      <c r="BL27" s="16"/>
      <c r="BM27" s="16"/>
      <c r="BN27" s="16"/>
      <c r="BO27" s="16"/>
      <c r="BP27" s="16"/>
    </row>
    <row r="28" spans="1:68" ht="15" customHeight="1">
      <c r="A28" s="25">
        <v>21</v>
      </c>
      <c r="B28" s="25" t="s">
        <v>208</v>
      </c>
      <c r="C28" s="42">
        <v>740</v>
      </c>
      <c r="D28" s="42">
        <v>27646</v>
      </c>
      <c r="E28" s="42"/>
      <c r="F28" s="20">
        <f t="shared" si="5"/>
        <v>37.35945945945946</v>
      </c>
      <c r="G28" s="16">
        <v>1879</v>
      </c>
      <c r="H28" s="16">
        <v>70</v>
      </c>
      <c r="I28" s="16"/>
      <c r="J28" s="16">
        <v>163837</v>
      </c>
      <c r="K28" s="16">
        <v>83</v>
      </c>
      <c r="L28" s="16">
        <v>70</v>
      </c>
      <c r="M28" s="76">
        <f t="shared" si="0"/>
        <v>163837.52035697887</v>
      </c>
      <c r="N28" s="42">
        <v>822258</v>
      </c>
      <c r="O28" s="42">
        <v>40</v>
      </c>
      <c r="P28" s="21">
        <f t="shared" si="6"/>
        <v>5.018740507109823</v>
      </c>
      <c r="S28" s="7"/>
      <c r="T28" s="18">
        <v>21</v>
      </c>
      <c r="U28" s="18">
        <v>4</v>
      </c>
      <c r="V28" s="18">
        <v>1</v>
      </c>
      <c r="W28" s="18">
        <v>4</v>
      </c>
      <c r="X28" s="18">
        <v>80</v>
      </c>
      <c r="Y28" s="18"/>
      <c r="Z28" s="78">
        <f t="shared" si="7"/>
        <v>4.5</v>
      </c>
      <c r="AA28" s="42">
        <v>506</v>
      </c>
      <c r="AB28" s="42">
        <v>140</v>
      </c>
      <c r="AC28" s="42">
        <v>626</v>
      </c>
      <c r="AD28" s="42">
        <v>101</v>
      </c>
      <c r="AE28" s="42"/>
      <c r="AF28" s="24">
        <f t="shared" si="8"/>
        <v>626.63125</v>
      </c>
      <c r="AG28" s="16">
        <v>161621</v>
      </c>
      <c r="AH28" s="16">
        <v>10</v>
      </c>
      <c r="AI28" s="40">
        <f t="shared" si="1"/>
        <v>257.9205872672325</v>
      </c>
      <c r="AJ28" s="42">
        <v>428</v>
      </c>
      <c r="AK28" s="42">
        <v>86708</v>
      </c>
      <c r="AL28" s="42">
        <v>70</v>
      </c>
      <c r="AM28" s="12">
        <f t="shared" si="2"/>
        <v>202.59042056074765</v>
      </c>
      <c r="AN28" s="16">
        <v>49</v>
      </c>
      <c r="AO28" s="16">
        <v>33952</v>
      </c>
      <c r="AP28" s="16">
        <v>50</v>
      </c>
      <c r="AQ28" s="39">
        <f t="shared" si="3"/>
        <v>692.9081632653061</v>
      </c>
      <c r="AR28" s="42">
        <v>28</v>
      </c>
      <c r="AS28" s="42">
        <v>37359</v>
      </c>
      <c r="AT28" s="42">
        <v>90</v>
      </c>
      <c r="AU28" s="12">
        <f t="shared" si="4"/>
        <v>1334.2821428571428</v>
      </c>
      <c r="AV28" s="16">
        <v>1</v>
      </c>
      <c r="AW28" s="16">
        <v>3600</v>
      </c>
      <c r="AX28" s="16"/>
      <c r="AY28" s="39">
        <f>(AW28+(AX28/100))/AV28</f>
        <v>3600</v>
      </c>
      <c r="AZ28" s="42"/>
      <c r="BA28" s="42"/>
      <c r="BB28" s="42"/>
      <c r="BC28" s="12"/>
      <c r="BD28" s="16"/>
      <c r="BE28" s="16"/>
      <c r="BF28" s="16"/>
      <c r="BG28" s="39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s="25" customFormat="1" ht="15" customHeight="1">
      <c r="A29" s="3">
        <v>22</v>
      </c>
      <c r="B29" s="3" t="s">
        <v>209</v>
      </c>
      <c r="C29" s="16">
        <v>665</v>
      </c>
      <c r="D29" s="16">
        <v>16558</v>
      </c>
      <c r="E29" s="16"/>
      <c r="F29" s="44">
        <f t="shared" si="5"/>
        <v>24.89924812030075</v>
      </c>
      <c r="G29" s="42">
        <v>7304</v>
      </c>
      <c r="H29" s="42">
        <v>153</v>
      </c>
      <c r="I29" s="42"/>
      <c r="J29" s="42">
        <v>180303</v>
      </c>
      <c r="K29" s="42">
        <v>53</v>
      </c>
      <c r="L29" s="42"/>
      <c r="M29" s="13">
        <f t="shared" si="0"/>
        <v>180303.33125</v>
      </c>
      <c r="N29" s="16">
        <v>955421</v>
      </c>
      <c r="O29" s="16">
        <v>46</v>
      </c>
      <c r="P29" s="79">
        <f t="shared" si="6"/>
        <v>5.298964768849772</v>
      </c>
      <c r="S29" s="29"/>
      <c r="T29" s="80">
        <v>22</v>
      </c>
      <c r="U29" s="80">
        <v>3</v>
      </c>
      <c r="V29" s="80">
        <v>1</v>
      </c>
      <c r="W29" s="80">
        <v>3</v>
      </c>
      <c r="X29" s="80"/>
      <c r="Y29" s="80"/>
      <c r="Z29" s="8">
        <f t="shared" si="7"/>
        <v>3</v>
      </c>
      <c r="AA29" s="16">
        <v>500</v>
      </c>
      <c r="AB29" s="16">
        <v>200</v>
      </c>
      <c r="AC29" s="16">
        <v>639</v>
      </c>
      <c r="AD29" s="16">
        <v>86</v>
      </c>
      <c r="AE29" s="16"/>
      <c r="AF29" s="40">
        <f t="shared" si="8"/>
        <v>639.5375</v>
      </c>
      <c r="AG29" s="42">
        <v>126028</v>
      </c>
      <c r="AH29" s="42">
        <v>89</v>
      </c>
      <c r="AI29" s="24">
        <f t="shared" si="1"/>
        <v>197.06254910775365</v>
      </c>
      <c r="AJ29" s="16">
        <v>447</v>
      </c>
      <c r="AK29" s="16">
        <v>84988</v>
      </c>
      <c r="AL29" s="16">
        <v>89</v>
      </c>
      <c r="AM29" s="39">
        <f t="shared" si="2"/>
        <v>190.13174496644294</v>
      </c>
      <c r="AN29" s="42">
        <v>46</v>
      </c>
      <c r="AO29" s="42">
        <v>32130</v>
      </c>
      <c r="AP29" s="42"/>
      <c r="AQ29" s="12">
        <f t="shared" si="3"/>
        <v>698.4782608695652</v>
      </c>
      <c r="AR29" s="16">
        <v>7</v>
      </c>
      <c r="AS29" s="16">
        <v>8910</v>
      </c>
      <c r="AT29" s="16"/>
      <c r="AU29" s="39">
        <f t="shared" si="4"/>
        <v>1272.857142857143</v>
      </c>
      <c r="AV29" s="42"/>
      <c r="AW29" s="42"/>
      <c r="AX29" s="42"/>
      <c r="AY29" s="12"/>
      <c r="AZ29" s="16"/>
      <c r="BA29" s="16"/>
      <c r="BB29" s="16"/>
      <c r="BC29" s="39"/>
      <c r="BD29" s="42"/>
      <c r="BE29" s="42"/>
      <c r="BF29" s="42"/>
      <c r="BG29" s="12"/>
      <c r="BH29" s="16"/>
      <c r="BI29" s="16"/>
      <c r="BJ29" s="16"/>
      <c r="BK29" s="16"/>
      <c r="BL29" s="16"/>
      <c r="BM29" s="16"/>
      <c r="BN29" s="16"/>
      <c r="BO29" s="16"/>
      <c r="BP29" s="16"/>
    </row>
    <row r="30" spans="1:68" ht="15" customHeight="1">
      <c r="A30" s="25">
        <v>23</v>
      </c>
      <c r="B30" s="25" t="s">
        <v>210</v>
      </c>
      <c r="C30" s="42">
        <v>514</v>
      </c>
      <c r="D30" s="42">
        <v>19939</v>
      </c>
      <c r="E30" s="42"/>
      <c r="F30" s="20">
        <f t="shared" si="5"/>
        <v>38.79182879377432</v>
      </c>
      <c r="G30" s="16">
        <v>10255</v>
      </c>
      <c r="H30" s="16">
        <v>54</v>
      </c>
      <c r="I30" s="16"/>
      <c r="J30" s="16">
        <v>145156</v>
      </c>
      <c r="K30" s="16">
        <v>74</v>
      </c>
      <c r="L30" s="16">
        <v>127</v>
      </c>
      <c r="M30" s="76">
        <f t="shared" si="0"/>
        <v>145156.46541551882</v>
      </c>
      <c r="N30" s="42">
        <v>648232</v>
      </c>
      <c r="O30" s="42">
        <v>74</v>
      </c>
      <c r="P30" s="21">
        <f t="shared" si="6"/>
        <v>4.465746655819968</v>
      </c>
      <c r="S30" s="7"/>
      <c r="T30" s="18">
        <v>23</v>
      </c>
      <c r="U30" s="18">
        <v>15</v>
      </c>
      <c r="V30" s="18">
        <v>11</v>
      </c>
      <c r="W30" s="18">
        <v>11</v>
      </c>
      <c r="X30" s="18">
        <v>40</v>
      </c>
      <c r="Y30" s="18"/>
      <c r="Z30" s="78">
        <f t="shared" si="7"/>
        <v>11.25</v>
      </c>
      <c r="AA30" s="42">
        <v>424</v>
      </c>
      <c r="AB30" s="42">
        <v>121</v>
      </c>
      <c r="AC30" s="42">
        <v>231</v>
      </c>
      <c r="AD30" s="42">
        <v>104</v>
      </c>
      <c r="AE30" s="42"/>
      <c r="AF30" s="24">
        <f t="shared" si="8"/>
        <v>231.65</v>
      </c>
      <c r="AG30" s="16">
        <v>110514</v>
      </c>
      <c r="AH30" s="16"/>
      <c r="AI30" s="40">
        <f t="shared" si="1"/>
        <v>477.0731707317073</v>
      </c>
      <c r="AJ30" s="42">
        <v>389</v>
      </c>
      <c r="AK30" s="42">
        <v>78414</v>
      </c>
      <c r="AL30" s="42"/>
      <c r="AM30" s="12">
        <f t="shared" si="2"/>
        <v>201.5784061696658</v>
      </c>
      <c r="AN30" s="16">
        <v>27</v>
      </c>
      <c r="AO30" s="16">
        <v>20400</v>
      </c>
      <c r="AP30" s="16"/>
      <c r="AQ30" s="39">
        <f t="shared" si="3"/>
        <v>755.5555555555555</v>
      </c>
      <c r="AR30" s="42">
        <v>8</v>
      </c>
      <c r="AS30" s="42">
        <v>11700</v>
      </c>
      <c r="AT30" s="42"/>
      <c r="AU30" s="12">
        <f t="shared" si="4"/>
        <v>1462.5</v>
      </c>
      <c r="AV30" s="16"/>
      <c r="AW30" s="16"/>
      <c r="AX30" s="16"/>
      <c r="AY30" s="39"/>
      <c r="AZ30" s="42"/>
      <c r="BA30" s="42"/>
      <c r="BB30" s="42"/>
      <c r="BC30" s="12"/>
      <c r="BD30" s="16"/>
      <c r="BE30" s="16"/>
      <c r="BF30" s="16"/>
      <c r="BG30" s="39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s="25" customFormat="1" ht="15" customHeight="1">
      <c r="A31" s="3">
        <v>24</v>
      </c>
      <c r="B31" s="3" t="s">
        <v>211</v>
      </c>
      <c r="C31" s="16">
        <v>215</v>
      </c>
      <c r="D31" s="16">
        <v>4945</v>
      </c>
      <c r="E31" s="16"/>
      <c r="F31" s="44">
        <f t="shared" si="5"/>
        <v>23</v>
      </c>
      <c r="G31" s="42">
        <v>3752</v>
      </c>
      <c r="H31" s="42"/>
      <c r="I31" s="42"/>
      <c r="J31" s="42">
        <v>118416</v>
      </c>
      <c r="K31" s="42">
        <v>53</v>
      </c>
      <c r="L31" s="42">
        <v>11</v>
      </c>
      <c r="M31" s="13">
        <f t="shared" si="0"/>
        <v>118416.33150252525</v>
      </c>
      <c r="N31" s="16">
        <v>358262</v>
      </c>
      <c r="O31" s="16">
        <v>87</v>
      </c>
      <c r="P31" s="79">
        <f t="shared" si="6"/>
        <v>3.025444171882322</v>
      </c>
      <c r="S31" s="29"/>
      <c r="T31" s="80">
        <v>24</v>
      </c>
      <c r="U31" s="80">
        <v>1</v>
      </c>
      <c r="V31" s="80">
        <v>2</v>
      </c>
      <c r="W31" s="80">
        <v>1</v>
      </c>
      <c r="X31" s="80">
        <v>40</v>
      </c>
      <c r="Y31" s="80"/>
      <c r="Z31" s="8">
        <f t="shared" si="7"/>
        <v>1.25</v>
      </c>
      <c r="AA31" s="16">
        <v>145</v>
      </c>
      <c r="AB31" s="16">
        <v>87</v>
      </c>
      <c r="AC31" s="16">
        <v>100</v>
      </c>
      <c r="AD31" s="16">
        <v>158</v>
      </c>
      <c r="AE31" s="16">
        <v>23</v>
      </c>
      <c r="AF31" s="40">
        <f t="shared" si="8"/>
        <v>100.98802800734619</v>
      </c>
      <c r="AG31" s="42">
        <v>41885</v>
      </c>
      <c r="AH31" s="42"/>
      <c r="AI31" s="24">
        <f t="shared" si="1"/>
        <v>414.7521327671945</v>
      </c>
      <c r="AJ31" s="16">
        <v>128</v>
      </c>
      <c r="AK31" s="16">
        <v>27085</v>
      </c>
      <c r="AL31" s="16"/>
      <c r="AM31" s="39">
        <f t="shared" si="2"/>
        <v>211.6015625</v>
      </c>
      <c r="AN31" s="42">
        <v>13</v>
      </c>
      <c r="AO31" s="42">
        <v>8800</v>
      </c>
      <c r="AP31" s="42"/>
      <c r="AQ31" s="12">
        <f t="shared" si="3"/>
        <v>676.9230769230769</v>
      </c>
      <c r="AR31" s="16">
        <v>4</v>
      </c>
      <c r="AS31" s="16">
        <v>6000</v>
      </c>
      <c r="AT31" s="16"/>
      <c r="AU31" s="39">
        <f t="shared" si="4"/>
        <v>1500</v>
      </c>
      <c r="AV31" s="42"/>
      <c r="AW31" s="42"/>
      <c r="AX31" s="42"/>
      <c r="AY31" s="12"/>
      <c r="AZ31" s="16"/>
      <c r="BA31" s="16"/>
      <c r="BB31" s="16"/>
      <c r="BC31" s="39"/>
      <c r="BD31" s="42"/>
      <c r="BE31" s="42"/>
      <c r="BF31" s="42"/>
      <c r="BG31" s="12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15" customHeight="1">
      <c r="A32" s="25">
        <v>25</v>
      </c>
      <c r="B32" s="25" t="s">
        <v>212</v>
      </c>
      <c r="C32" s="42">
        <v>339</v>
      </c>
      <c r="D32" s="42">
        <v>5061</v>
      </c>
      <c r="E32" s="42">
        <v>50</v>
      </c>
      <c r="F32" s="20">
        <f t="shared" si="5"/>
        <v>14.930678466076696</v>
      </c>
      <c r="G32" s="16">
        <v>5074</v>
      </c>
      <c r="H32" s="16"/>
      <c r="I32" s="16"/>
      <c r="J32" s="16">
        <v>193652</v>
      </c>
      <c r="K32" s="16">
        <v>80</v>
      </c>
      <c r="L32" s="16"/>
      <c r="M32" s="76">
        <f t="shared" si="0"/>
        <v>193652.5</v>
      </c>
      <c r="N32" s="42">
        <v>233360</v>
      </c>
      <c r="O32" s="42">
        <v>88</v>
      </c>
      <c r="P32" s="21">
        <f t="shared" si="6"/>
        <v>1.20504511947948</v>
      </c>
      <c r="S32" s="7"/>
      <c r="T32" s="18">
        <v>25</v>
      </c>
      <c r="U32" s="18"/>
      <c r="V32" s="18"/>
      <c r="W32" s="18"/>
      <c r="X32" s="18"/>
      <c r="Y32" s="18"/>
      <c r="Z32" s="78">
        <f t="shared" si="7"/>
        <v>0</v>
      </c>
      <c r="AA32" s="42">
        <v>54</v>
      </c>
      <c r="AB32" s="42">
        <v>23</v>
      </c>
      <c r="AC32" s="42">
        <v>29</v>
      </c>
      <c r="AD32" s="42">
        <v>102</v>
      </c>
      <c r="AE32" s="42"/>
      <c r="AF32" s="24">
        <f t="shared" si="8"/>
        <v>29.6375</v>
      </c>
      <c r="AG32" s="16">
        <v>11182</v>
      </c>
      <c r="AH32" s="16"/>
      <c r="AI32" s="40">
        <f t="shared" si="1"/>
        <v>377.2922817376634</v>
      </c>
      <c r="AJ32" s="42">
        <v>53</v>
      </c>
      <c r="AK32" s="42">
        <v>10182</v>
      </c>
      <c r="AL32" s="42"/>
      <c r="AM32" s="12">
        <f t="shared" si="2"/>
        <v>192.11320754716982</v>
      </c>
      <c r="AN32" s="16">
        <v>1</v>
      </c>
      <c r="AO32" s="16">
        <v>1000</v>
      </c>
      <c r="AP32" s="16"/>
      <c r="AQ32" s="39">
        <f t="shared" si="3"/>
        <v>1000</v>
      </c>
      <c r="AR32" s="42"/>
      <c r="AS32" s="42"/>
      <c r="AT32" s="42"/>
      <c r="AU32" s="12"/>
      <c r="AV32" s="16"/>
      <c r="AW32" s="16"/>
      <c r="AX32" s="16"/>
      <c r="AY32" s="39"/>
      <c r="AZ32" s="42"/>
      <c r="BA32" s="42"/>
      <c r="BB32" s="42"/>
      <c r="BC32" s="12"/>
      <c r="BD32" s="16"/>
      <c r="BE32" s="16"/>
      <c r="BF32" s="16"/>
      <c r="BG32" s="39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s="25" customFormat="1" ht="15" customHeight="1">
      <c r="A33" s="3">
        <v>26</v>
      </c>
      <c r="B33" s="3" t="s">
        <v>213</v>
      </c>
      <c r="C33" s="16">
        <v>90</v>
      </c>
      <c r="D33" s="16">
        <v>1873</v>
      </c>
      <c r="E33" s="16"/>
      <c r="F33" s="44">
        <f t="shared" si="5"/>
        <v>20.81111111111111</v>
      </c>
      <c r="G33" s="42">
        <v>2736</v>
      </c>
      <c r="H33" s="42">
        <v>48</v>
      </c>
      <c r="I33" s="42"/>
      <c r="J33" s="42">
        <v>174819</v>
      </c>
      <c r="K33" s="42">
        <v>50</v>
      </c>
      <c r="L33" s="42"/>
      <c r="M33" s="13">
        <f t="shared" si="0"/>
        <v>174819.3125</v>
      </c>
      <c r="N33" s="16">
        <v>178687</v>
      </c>
      <c r="O33" s="16">
        <v>86</v>
      </c>
      <c r="P33" s="79">
        <f t="shared" si="6"/>
        <v>1.0221239143701586</v>
      </c>
      <c r="S33" s="29"/>
      <c r="T33" s="80">
        <v>26</v>
      </c>
      <c r="U33" s="80">
        <v>2</v>
      </c>
      <c r="V33" s="80">
        <v>1</v>
      </c>
      <c r="W33" s="80">
        <v>1</v>
      </c>
      <c r="X33" s="80"/>
      <c r="Y33" s="80"/>
      <c r="Z33" s="8">
        <f t="shared" si="7"/>
        <v>1</v>
      </c>
      <c r="AA33" s="16">
        <v>42</v>
      </c>
      <c r="AB33" s="16">
        <v>12</v>
      </c>
      <c r="AC33" s="16">
        <v>20</v>
      </c>
      <c r="AD33" s="16">
        <v>100</v>
      </c>
      <c r="AE33" s="16"/>
      <c r="AF33" s="40">
        <f t="shared" si="8"/>
        <v>20.625</v>
      </c>
      <c r="AG33" s="42">
        <v>9832</v>
      </c>
      <c r="AH33" s="42">
        <v>50</v>
      </c>
      <c r="AI33" s="24">
        <f t="shared" si="1"/>
        <v>476.72727272727275</v>
      </c>
      <c r="AJ33" s="16">
        <v>39</v>
      </c>
      <c r="AK33" s="16">
        <v>7537</v>
      </c>
      <c r="AL33" s="16">
        <v>50</v>
      </c>
      <c r="AM33" s="39">
        <f t="shared" si="2"/>
        <v>193.26923076923077</v>
      </c>
      <c r="AN33" s="42">
        <v>3</v>
      </c>
      <c r="AO33" s="42">
        <v>2295</v>
      </c>
      <c r="AP33" s="42"/>
      <c r="AQ33" s="12">
        <f t="shared" si="3"/>
        <v>765</v>
      </c>
      <c r="AR33" s="16"/>
      <c r="AS33" s="16"/>
      <c r="AT33" s="16"/>
      <c r="AU33" s="39"/>
      <c r="AV33" s="42"/>
      <c r="AW33" s="42"/>
      <c r="AX33" s="42"/>
      <c r="AY33" s="12"/>
      <c r="AZ33" s="16"/>
      <c r="BA33" s="16"/>
      <c r="BB33" s="16"/>
      <c r="BC33" s="39"/>
      <c r="BD33" s="42"/>
      <c r="BE33" s="42"/>
      <c r="BF33" s="42"/>
      <c r="BG33" s="12"/>
      <c r="BH33" s="16"/>
      <c r="BI33" s="16"/>
      <c r="BJ33" s="16"/>
      <c r="BK33" s="16"/>
      <c r="BL33" s="16"/>
      <c r="BM33" s="16"/>
      <c r="BN33" s="16"/>
      <c r="BO33" s="16"/>
      <c r="BP33" s="16"/>
    </row>
    <row r="34" spans="1:68" ht="15" customHeight="1">
      <c r="A34" s="25">
        <v>27</v>
      </c>
      <c r="B34" s="25" t="s">
        <v>214</v>
      </c>
      <c r="C34" s="42">
        <v>83</v>
      </c>
      <c r="D34" s="42">
        <v>1643</v>
      </c>
      <c r="E34" s="42">
        <v>56</v>
      </c>
      <c r="F34" s="20">
        <f t="shared" si="5"/>
        <v>19.801927710843373</v>
      </c>
      <c r="G34" s="16">
        <v>8400</v>
      </c>
      <c r="H34" s="16"/>
      <c r="I34" s="16"/>
      <c r="J34" s="16">
        <v>150831</v>
      </c>
      <c r="K34" s="16"/>
      <c r="L34" s="16"/>
      <c r="M34" s="76">
        <f t="shared" si="0"/>
        <v>150831</v>
      </c>
      <c r="N34" s="42">
        <v>120866</v>
      </c>
      <c r="O34" s="42">
        <v>22</v>
      </c>
      <c r="P34" s="21">
        <f t="shared" si="6"/>
        <v>0.8013339432875205</v>
      </c>
      <c r="S34" s="7"/>
      <c r="T34" s="18">
        <v>27</v>
      </c>
      <c r="U34" s="18"/>
      <c r="V34" s="18"/>
      <c r="W34" s="18"/>
      <c r="X34" s="18"/>
      <c r="Y34" s="18"/>
      <c r="Z34" s="78">
        <f t="shared" si="7"/>
        <v>0</v>
      </c>
      <c r="AA34" s="42">
        <v>3</v>
      </c>
      <c r="AB34" s="42"/>
      <c r="AC34" s="42">
        <v>1</v>
      </c>
      <c r="AD34" s="42">
        <v>40</v>
      </c>
      <c r="AE34" s="42"/>
      <c r="AF34" s="24">
        <f t="shared" si="8"/>
        <v>1.25</v>
      </c>
      <c r="AG34" s="16">
        <v>493</v>
      </c>
      <c r="AH34" s="16"/>
      <c r="AI34" s="40">
        <f t="shared" si="1"/>
        <v>394.4</v>
      </c>
      <c r="AJ34" s="42">
        <v>3</v>
      </c>
      <c r="AK34" s="45">
        <v>493</v>
      </c>
      <c r="AL34" s="42"/>
      <c r="AM34" s="12">
        <f t="shared" si="2"/>
        <v>164.33333333333334</v>
      </c>
      <c r="AN34" s="16"/>
      <c r="AO34" s="16"/>
      <c r="AP34" s="16"/>
      <c r="AQ34" s="39"/>
      <c r="AR34" s="42"/>
      <c r="AS34" s="42"/>
      <c r="AT34" s="42"/>
      <c r="AU34" s="12"/>
      <c r="AV34" s="16"/>
      <c r="AW34" s="16"/>
      <c r="AX34" s="16"/>
      <c r="AY34" s="39"/>
      <c r="AZ34" s="42"/>
      <c r="BA34" s="42"/>
      <c r="BB34" s="42"/>
      <c r="BC34" s="12"/>
      <c r="BD34" s="16"/>
      <c r="BE34" s="16"/>
      <c r="BF34" s="16"/>
      <c r="BG34" s="39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s="25" customFormat="1" ht="15" customHeight="1">
      <c r="A35" s="3">
        <v>28</v>
      </c>
      <c r="B35" s="3" t="s">
        <v>311</v>
      </c>
      <c r="C35" s="16">
        <v>248</v>
      </c>
      <c r="D35" s="16">
        <v>8104</v>
      </c>
      <c r="E35" s="16">
        <v>39</v>
      </c>
      <c r="F35" s="44">
        <f t="shared" si="5"/>
        <v>32.67899193548387</v>
      </c>
      <c r="G35" s="42">
        <v>2366</v>
      </c>
      <c r="H35" s="42"/>
      <c r="I35" s="42"/>
      <c r="J35" s="42">
        <v>76082</v>
      </c>
      <c r="K35" s="42">
        <v>104</v>
      </c>
      <c r="L35" s="42"/>
      <c r="M35" s="13">
        <f t="shared" si="0"/>
        <v>76082.65</v>
      </c>
      <c r="N35" s="16">
        <v>208480</v>
      </c>
      <c r="O35" s="16">
        <v>14</v>
      </c>
      <c r="P35" s="79">
        <f t="shared" si="6"/>
        <v>2.7401779512148963</v>
      </c>
      <c r="S35" s="29"/>
      <c r="T35" s="80">
        <v>28</v>
      </c>
      <c r="U35" s="80"/>
      <c r="V35" s="80"/>
      <c r="W35" s="80"/>
      <c r="X35" s="80"/>
      <c r="Y35" s="80"/>
      <c r="Z35" s="8">
        <f t="shared" si="7"/>
        <v>0</v>
      </c>
      <c r="AA35" s="16">
        <v>78</v>
      </c>
      <c r="AB35" s="16">
        <v>22</v>
      </c>
      <c r="AC35" s="16">
        <v>43</v>
      </c>
      <c r="AD35" s="16">
        <v>80</v>
      </c>
      <c r="AE35" s="16"/>
      <c r="AF35" s="40">
        <f t="shared" si="8"/>
        <v>43.5</v>
      </c>
      <c r="AG35" s="42">
        <v>17482</v>
      </c>
      <c r="AH35" s="42">
        <v>80</v>
      </c>
      <c r="AI35" s="24">
        <f t="shared" si="1"/>
        <v>401.90344827586205</v>
      </c>
      <c r="AJ35" s="16">
        <v>76</v>
      </c>
      <c r="AK35" s="16">
        <v>16282</v>
      </c>
      <c r="AL35" s="16">
        <v>80</v>
      </c>
      <c r="AM35" s="39">
        <f t="shared" si="2"/>
        <v>214.2473684210526</v>
      </c>
      <c r="AN35" s="42">
        <v>2</v>
      </c>
      <c r="AO35" s="42">
        <v>1200</v>
      </c>
      <c r="AP35" s="42"/>
      <c r="AQ35" s="12">
        <f t="shared" si="3"/>
        <v>600</v>
      </c>
      <c r="AR35" s="16"/>
      <c r="AS35" s="16"/>
      <c r="AT35" s="16"/>
      <c r="AU35" s="39"/>
      <c r="AV35" s="42"/>
      <c r="AW35" s="42"/>
      <c r="AX35" s="42"/>
      <c r="AY35" s="12"/>
      <c r="AZ35" s="16"/>
      <c r="BA35" s="16"/>
      <c r="BB35" s="16"/>
      <c r="BC35" s="39"/>
      <c r="BD35" s="42"/>
      <c r="BE35" s="42"/>
      <c r="BF35" s="42"/>
      <c r="BG35" s="12"/>
      <c r="BH35" s="16"/>
      <c r="BI35" s="16"/>
      <c r="BJ35" s="16"/>
      <c r="BK35" s="16"/>
      <c r="BL35" s="16"/>
      <c r="BM35" s="16"/>
      <c r="BN35" s="16"/>
      <c r="BO35" s="16"/>
      <c r="BP35" s="16"/>
    </row>
    <row r="36" spans="1:68" ht="15" customHeight="1">
      <c r="A36" s="25">
        <v>29</v>
      </c>
      <c r="B36" s="25" t="s">
        <v>312</v>
      </c>
      <c r="C36" s="42">
        <v>296</v>
      </c>
      <c r="D36" s="42">
        <v>9112</v>
      </c>
      <c r="E36" s="42">
        <v>50</v>
      </c>
      <c r="F36" s="20">
        <f t="shared" si="5"/>
        <v>30.785472972972972</v>
      </c>
      <c r="G36" s="16">
        <v>5006</v>
      </c>
      <c r="H36" s="16"/>
      <c r="I36" s="16"/>
      <c r="J36" s="16">
        <v>163301</v>
      </c>
      <c r="K36" s="16">
        <v>111</v>
      </c>
      <c r="L36" s="16"/>
      <c r="M36" s="76">
        <f t="shared" si="0"/>
        <v>163301.69375</v>
      </c>
      <c r="N36" s="42">
        <v>426454</v>
      </c>
      <c r="O36" s="42">
        <v>20</v>
      </c>
      <c r="P36" s="21">
        <f t="shared" si="6"/>
        <v>2.6114487254055194</v>
      </c>
      <c r="S36" s="7"/>
      <c r="T36" s="18">
        <v>29</v>
      </c>
      <c r="U36" s="18"/>
      <c r="V36" s="18"/>
      <c r="W36" s="18"/>
      <c r="X36" s="18"/>
      <c r="Y36" s="18"/>
      <c r="Z36" s="78">
        <f t="shared" si="7"/>
        <v>0</v>
      </c>
      <c r="AA36" s="42">
        <v>247</v>
      </c>
      <c r="AB36" s="42">
        <v>14</v>
      </c>
      <c r="AC36" s="42">
        <v>152</v>
      </c>
      <c r="AD36" s="42">
        <v>89</v>
      </c>
      <c r="AE36" s="42"/>
      <c r="AF36" s="24">
        <f t="shared" si="8"/>
        <v>152.55625</v>
      </c>
      <c r="AG36" s="19">
        <v>58405</v>
      </c>
      <c r="AH36" s="16"/>
      <c r="AI36" s="40">
        <f t="shared" si="1"/>
        <v>382.8423941988611</v>
      </c>
      <c r="AJ36" s="42">
        <v>229</v>
      </c>
      <c r="AK36" s="42">
        <v>42680</v>
      </c>
      <c r="AL36" s="42"/>
      <c r="AM36" s="12">
        <f t="shared" si="2"/>
        <v>186.3755458515284</v>
      </c>
      <c r="AN36" s="16">
        <v>15</v>
      </c>
      <c r="AO36" s="16">
        <v>11225</v>
      </c>
      <c r="AP36" s="16"/>
      <c r="AQ36" s="39">
        <f t="shared" si="3"/>
        <v>748.3333333333334</v>
      </c>
      <c r="AR36" s="42">
        <v>3</v>
      </c>
      <c r="AS36" s="42">
        <v>4500</v>
      </c>
      <c r="AT36" s="42"/>
      <c r="AU36" s="12">
        <f>(AS36+(AT36/100))/AR36</f>
        <v>1500</v>
      </c>
      <c r="AV36" s="16"/>
      <c r="AW36" s="16"/>
      <c r="AX36" s="16"/>
      <c r="AY36" s="39"/>
      <c r="AZ36" s="42"/>
      <c r="BA36" s="42"/>
      <c r="BB36" s="42"/>
      <c r="BC36" s="12"/>
      <c r="BD36" s="16"/>
      <c r="BE36" s="16"/>
      <c r="BF36" s="16"/>
      <c r="BG36" s="39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s="25" customFormat="1" ht="15" customHeight="1">
      <c r="A37" s="22">
        <v>30</v>
      </c>
      <c r="B37" s="22" t="s">
        <v>313</v>
      </c>
      <c r="C37" s="57">
        <v>108</v>
      </c>
      <c r="D37" s="57">
        <v>1209</v>
      </c>
      <c r="E37" s="57"/>
      <c r="F37" s="48">
        <f t="shared" si="5"/>
        <v>11.194444444444445</v>
      </c>
      <c r="G37" s="47">
        <v>470</v>
      </c>
      <c r="H37" s="47"/>
      <c r="I37" s="47"/>
      <c r="J37" s="47">
        <v>312431</v>
      </c>
      <c r="K37" s="47"/>
      <c r="L37" s="47"/>
      <c r="M37" s="59">
        <f t="shared" si="0"/>
        <v>312431</v>
      </c>
      <c r="N37" s="57">
        <v>150922</v>
      </c>
      <c r="O37" s="57"/>
      <c r="P37" s="82">
        <f t="shared" si="6"/>
        <v>0.4830570589986269</v>
      </c>
      <c r="Q37" s="33"/>
      <c r="R37" s="33"/>
      <c r="S37" s="37"/>
      <c r="T37" s="83">
        <v>30</v>
      </c>
      <c r="U37" s="83"/>
      <c r="V37" s="83"/>
      <c r="W37" s="83"/>
      <c r="X37" s="83"/>
      <c r="Y37" s="83"/>
      <c r="Z37" s="61">
        <f t="shared" si="7"/>
        <v>0</v>
      </c>
      <c r="AA37" s="57">
        <v>5</v>
      </c>
      <c r="AB37" s="57"/>
      <c r="AC37" s="57">
        <v>2</v>
      </c>
      <c r="AD37" s="57">
        <v>80</v>
      </c>
      <c r="AE37" s="57"/>
      <c r="AF37" s="54">
        <f t="shared" si="8"/>
        <v>2.5</v>
      </c>
      <c r="AG37" s="47">
        <v>1240</v>
      </c>
      <c r="AH37" s="47"/>
      <c r="AI37" s="62">
        <f t="shared" si="1"/>
        <v>496</v>
      </c>
      <c r="AJ37" s="57">
        <v>5</v>
      </c>
      <c r="AK37" s="57">
        <v>1240</v>
      </c>
      <c r="AL37" s="57"/>
      <c r="AM37" s="55">
        <f t="shared" si="2"/>
        <v>248</v>
      </c>
      <c r="AN37" s="47"/>
      <c r="AO37" s="47"/>
      <c r="AP37" s="47"/>
      <c r="AQ37" s="59"/>
      <c r="AR37" s="57"/>
      <c r="AS37" s="57"/>
      <c r="AT37" s="57"/>
      <c r="AU37" s="55"/>
      <c r="AV37" s="47"/>
      <c r="AW37" s="47"/>
      <c r="AX37" s="47"/>
      <c r="AY37" s="59"/>
      <c r="AZ37" s="57"/>
      <c r="BA37" s="57"/>
      <c r="BB37" s="57"/>
      <c r="BC37" s="55"/>
      <c r="BD37" s="47"/>
      <c r="BE37" s="47"/>
      <c r="BF37" s="47"/>
      <c r="BG37" s="59"/>
      <c r="BH37" s="57"/>
      <c r="BI37" s="57"/>
      <c r="BJ37" s="57"/>
      <c r="BK37" s="57"/>
      <c r="BL37" s="57"/>
      <c r="BM37" s="57"/>
      <c r="BN37" s="57"/>
      <c r="BO37" s="57"/>
      <c r="BP37" s="57"/>
    </row>
    <row r="38" spans="1:68" ht="15" customHeight="1">
      <c r="A38" s="25"/>
      <c r="B38" s="25" t="s">
        <v>216</v>
      </c>
      <c r="C38" s="84">
        <f>SUM(C8:C37)</f>
        <v>11648</v>
      </c>
      <c r="D38" s="41">
        <f>SUM(D8:D37)+FLOOR(SUM(E8:E37),100)/100</f>
        <v>437059</v>
      </c>
      <c r="E38" s="41">
        <f>SUM(E8:E37)-FLOOR(SUM(E8:E37),100)</f>
        <v>95</v>
      </c>
      <c r="F38" s="44">
        <f t="shared" si="5"/>
        <v>37.52231713598901</v>
      </c>
      <c r="G38" s="41">
        <f>SUM(G8:G37)+FLOOR(SUM(H8:H37),160)/160</f>
        <v>68381</v>
      </c>
      <c r="H38" s="41">
        <f>SUM(H8:H37)-FLOOR(SUM(H8:H37),160)</f>
        <v>135</v>
      </c>
      <c r="I38" s="25"/>
      <c r="J38" s="41">
        <f>SUM(J8:J37)+FLOOR(SUM(K8:K37),160)/160+FLOOR(SUM(L8:L37)/43520,1)</f>
        <v>3749061</v>
      </c>
      <c r="K38" s="41">
        <f>SUM(K8:K37)+FLOOR(SUM(L8:L37)/272,1)-FLOOR(SUM(K8:K37)+FLOOR(SUM(L8:L37)/272,1),160)</f>
        <v>55</v>
      </c>
      <c r="L38" s="85">
        <f>SUM(L8:L37)-FLOOR(SUM(L8:L37),272)</f>
        <v>33</v>
      </c>
      <c r="M38" s="76">
        <f t="shared" si="0"/>
        <v>3749061.344507576</v>
      </c>
      <c r="N38" s="41">
        <f>SUM(N8:N37)+FLOOR(SUM(O8:O37),100)/100</f>
        <v>18958458</v>
      </c>
      <c r="O38" s="41">
        <f>SUM(O8:O37)-FLOOR(SUM(O8:O37),100)</f>
        <v>87</v>
      </c>
      <c r="P38" s="79">
        <f t="shared" si="6"/>
        <v>5.056854571818194</v>
      </c>
      <c r="Q38" s="25"/>
      <c r="R38" s="25"/>
      <c r="S38" s="29"/>
      <c r="T38" s="25"/>
      <c r="U38" s="41">
        <f>SUM(U8:U37)</f>
        <v>99</v>
      </c>
      <c r="V38" s="41">
        <f>SUM(V8:V37)</f>
        <v>37</v>
      </c>
      <c r="W38" s="41">
        <f>SUM(W8:W37)+FLOOR(SUM(X8:X37),160)/160+FLOOR(SUM(Y8:Y37)/43520,1)</f>
        <v>98</v>
      </c>
      <c r="X38" s="41">
        <f>SUM(X8:X37)+FLOOR(SUM(Y8:Y37)/272,1)-FLOOR(SUM(X8:X37)+FLOOR(SUM(Y8:Y37)/272,1),160)</f>
        <v>53</v>
      </c>
      <c r="Y38" s="41">
        <f>SUM(Y8:Y37)-FLOOR(SUM(Y8:Y37),272)</f>
        <v>145</v>
      </c>
      <c r="Z38" s="78">
        <f t="shared" si="7"/>
        <v>98.3345787419651</v>
      </c>
      <c r="AA38" s="41">
        <f>SUM(AA8:AA37)</f>
        <v>11130</v>
      </c>
      <c r="AB38" s="41">
        <f>SUM(AB8:AB37)</f>
        <v>3074</v>
      </c>
      <c r="AC38" s="41">
        <f>SUM(AC8:AC37)+FLOOR(SUM(AD8:AD37),160)/160+FLOOR(SUM(AE8:AE37)/43520,1)</f>
        <v>11989</v>
      </c>
      <c r="AD38" s="41">
        <f>SUM(AD8:AD37)+FLOOR(SUM(AE8:AE37)/272,1)-FLOOR(SUM(AD8:AD37)+FLOOR(SUM(AE8:AE37)/272,1),160)</f>
        <v>59</v>
      </c>
      <c r="AE38" s="41">
        <f>SUM(AE8:AE37)-FLOOR(SUM(AE8:AE37),272)</f>
        <v>225</v>
      </c>
      <c r="AF38" s="40">
        <f t="shared" si="8"/>
        <v>11989.373915289256</v>
      </c>
      <c r="AG38" s="41">
        <f>SUM(AG8:AG37)+FLOOR(SUM(AH8:AH37),100)/100</f>
        <v>4143935</v>
      </c>
      <c r="AH38" s="41">
        <f>SUM(AH8:AH37)-FLOOR(SUM(AH8:AH37),100)</f>
        <v>20</v>
      </c>
      <c r="AI38" s="40">
        <f t="shared" si="1"/>
        <v>345.63399467552796</v>
      </c>
      <c r="AJ38" s="41">
        <f>SUM(AJ8:AJ37)</f>
        <v>9268</v>
      </c>
      <c r="AK38" s="84">
        <f>SUM(AK8:AK37)+FLOOR(SUM(AL8:AL37)/100,1)</f>
        <v>2170371</v>
      </c>
      <c r="AL38" s="41">
        <f>SUM(AL8:AL37)-FLOOR(SUM(AL8:AL37),100)</f>
        <v>70</v>
      </c>
      <c r="AM38" s="39">
        <f t="shared" si="2"/>
        <v>234.17907854984895</v>
      </c>
      <c r="AN38" s="41">
        <f>SUM(AN8:AN37)</f>
        <v>1330</v>
      </c>
      <c r="AO38" s="84">
        <f>SUM(AO8:AO37)+FLOOR(SUM(AP8:AP37)/100,1)</f>
        <v>906512</v>
      </c>
      <c r="AP38" s="41">
        <f>SUM(AP8:AP37)-FLOOR(SUM(AP8:AP37),100)</f>
        <v>60</v>
      </c>
      <c r="AQ38" s="39">
        <f t="shared" si="3"/>
        <v>681.5884210526316</v>
      </c>
      <c r="AR38" s="41">
        <f>SUM(AR8:AR37)</f>
        <v>474</v>
      </c>
      <c r="AS38" s="41">
        <f>SUM(AS8:AS37)+FLOOR(SUM(AT8:AT37)/100,1)</f>
        <v>754210</v>
      </c>
      <c r="AT38" s="41">
        <f>SUM(AT8:AT37)-FLOOR(SUM(AT8:AT37),100)</f>
        <v>90</v>
      </c>
      <c r="AU38" s="39">
        <f t="shared" si="4"/>
        <v>1591.1622362869198</v>
      </c>
      <c r="AV38" s="41">
        <f>SUM(AV8:AV37)</f>
        <v>60</v>
      </c>
      <c r="AW38" s="41">
        <f>SUM(AW8:AW37)+SUM(AX8:AX37)/100</f>
        <v>242340</v>
      </c>
      <c r="AX38" s="41">
        <f>SUM(AX8:AX37)-FLOOR(SUM(AX8:AX37),100)</f>
        <v>0</v>
      </c>
      <c r="AY38" s="39">
        <f>(AW38+(AX38/100))/AV38</f>
        <v>4039</v>
      </c>
      <c r="AZ38" s="41">
        <f>SUM(AZ8:AZ37)</f>
        <v>7</v>
      </c>
      <c r="BA38" s="41">
        <f>SUM(BA8:BA37)+SUM(BB8:BB37)/100</f>
        <v>55500</v>
      </c>
      <c r="BB38" s="41">
        <f>SUM(BB8:BB37)-FLOOR(SUM(BB8:BB37),100)</f>
        <v>0</v>
      </c>
      <c r="BC38" s="39">
        <f>(BA38+(BB38/100))/AZ38</f>
        <v>7928.571428571428</v>
      </c>
      <c r="BD38" s="41">
        <f>SUM(BD8:BD37)</f>
        <v>1</v>
      </c>
      <c r="BE38" s="41">
        <f>SUM(BE8:BE37)+SUM(BF8:BF37)/100</f>
        <v>15000</v>
      </c>
      <c r="BF38" s="41">
        <f>SUM(BF8:BF37)-FLOOR(SUM(BF8:BF37),100)</f>
        <v>0</v>
      </c>
      <c r="BG38" s="39">
        <f>(BE38+(BF38/100))/BD38</f>
        <v>15000</v>
      </c>
      <c r="BH38" s="42"/>
      <c r="BI38" s="42"/>
      <c r="BJ38" s="42"/>
      <c r="BK38" s="42"/>
      <c r="BL38" s="42"/>
      <c r="BM38" s="42"/>
      <c r="BN38" s="42"/>
      <c r="BO38" s="42"/>
      <c r="BP38" s="42"/>
    </row>
    <row r="39" spans="3:59" ht="15" customHeight="1">
      <c r="C39" s="16">
        <v>11648</v>
      </c>
      <c r="D39" s="16">
        <v>437059</v>
      </c>
      <c r="E39" s="16">
        <v>95</v>
      </c>
      <c r="F39" s="44">
        <f t="shared" si="5"/>
        <v>37.52231713598901</v>
      </c>
      <c r="G39" s="42">
        <v>68381</v>
      </c>
      <c r="H39" s="42">
        <v>135</v>
      </c>
      <c r="I39" s="42"/>
      <c r="J39" s="42">
        <v>3749061</v>
      </c>
      <c r="K39" s="42">
        <v>55</v>
      </c>
      <c r="L39" s="42">
        <v>225</v>
      </c>
      <c r="M39" s="13">
        <f t="shared" si="0"/>
        <v>3749061.348915289</v>
      </c>
      <c r="N39" s="16">
        <v>18958458</v>
      </c>
      <c r="O39" s="16">
        <v>87</v>
      </c>
      <c r="P39" s="79">
        <f t="shared" si="6"/>
        <v>5.0568545658729285</v>
      </c>
      <c r="Q39" s="25"/>
      <c r="R39" s="25"/>
      <c r="S39" s="29"/>
      <c r="T39" s="25"/>
      <c r="U39" s="42">
        <v>99</v>
      </c>
      <c r="V39" s="42">
        <v>37</v>
      </c>
      <c r="W39" s="42">
        <v>98</v>
      </c>
      <c r="X39" s="42">
        <v>53</v>
      </c>
      <c r="Y39" s="42">
        <v>145</v>
      </c>
      <c r="Z39" s="8">
        <f t="shared" si="7"/>
        <v>98.3345787419651</v>
      </c>
      <c r="AA39" s="16">
        <v>11130</v>
      </c>
      <c r="AB39" s="16">
        <v>3074</v>
      </c>
      <c r="AC39" s="16">
        <v>11989</v>
      </c>
      <c r="AD39" s="16">
        <v>59</v>
      </c>
      <c r="AE39" s="16">
        <v>225</v>
      </c>
      <c r="AF39" s="40">
        <f t="shared" si="8"/>
        <v>11989.373915289256</v>
      </c>
      <c r="AG39" s="42">
        <v>4143935</v>
      </c>
      <c r="AH39" s="42">
        <v>20</v>
      </c>
      <c r="AI39" s="24">
        <f t="shared" si="1"/>
        <v>345.63399467552796</v>
      </c>
      <c r="AJ39" s="16">
        <v>9268</v>
      </c>
      <c r="AK39" s="16">
        <v>2170371</v>
      </c>
      <c r="AL39" s="16">
        <v>70</v>
      </c>
      <c r="AM39" s="39">
        <f t="shared" si="2"/>
        <v>234.17907854984895</v>
      </c>
      <c r="AN39" s="42">
        <v>1330</v>
      </c>
      <c r="AO39" s="42">
        <v>906512</v>
      </c>
      <c r="AP39" s="42">
        <v>60</v>
      </c>
      <c r="AQ39" s="12">
        <f>(AO39+(AP39/100))/AN39</f>
        <v>681.5884210526316</v>
      </c>
      <c r="AR39" s="16">
        <v>474</v>
      </c>
      <c r="AS39" s="16">
        <v>754210</v>
      </c>
      <c r="AT39" s="16">
        <v>90</v>
      </c>
      <c r="AU39" s="39">
        <f>(AS39+(AT39/100))/AR39</f>
        <v>1591.1622362869198</v>
      </c>
      <c r="AV39" s="42">
        <v>60</v>
      </c>
      <c r="AW39" s="42">
        <v>242340</v>
      </c>
      <c r="AX39" s="42"/>
      <c r="AY39" s="12">
        <f>(AW39+(AX39/100))/AV39</f>
        <v>4039</v>
      </c>
      <c r="AZ39" s="16">
        <v>7</v>
      </c>
      <c r="BA39" s="16">
        <v>55500</v>
      </c>
      <c r="BB39" s="16"/>
      <c r="BC39" s="39">
        <f>(BA39+(BB39/100))/AZ39</f>
        <v>7928.571428571428</v>
      </c>
      <c r="BD39" s="42">
        <v>1</v>
      </c>
      <c r="BE39" s="42">
        <v>15000</v>
      </c>
      <c r="BF39" s="42"/>
      <c r="BG39" s="12">
        <f>(BE39+(BF39/100))/BD39</f>
        <v>15000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72"/>
  <sheetViews>
    <sheetView zoomScalePageLayoutView="0" workbookViewId="0" topLeftCell="M1">
      <selection activeCell="C4" sqref="C4"/>
    </sheetView>
  </sheetViews>
  <sheetFormatPr defaultColWidth="10.75390625" defaultRowHeight="12.75"/>
  <cols>
    <col min="1" max="1" width="7.625" style="3" customWidth="1"/>
    <col min="2" max="2" width="10.75390625" style="3" customWidth="1"/>
    <col min="3" max="3" width="23.00390625" style="3" customWidth="1"/>
    <col min="4" max="4" width="8.00390625" style="94" customWidth="1"/>
    <col min="5" max="6" width="10.875" style="3" bestFit="1" customWidth="1"/>
    <col min="7" max="7" width="4.625" style="3" customWidth="1"/>
    <col min="8" max="8" width="10.875" style="3" bestFit="1" customWidth="1"/>
    <col min="9" max="9" width="9.125" style="3" customWidth="1"/>
    <col min="10" max="10" width="9.625" style="3" customWidth="1"/>
    <col min="11" max="11" width="10.875" style="3" bestFit="1" customWidth="1"/>
    <col min="12" max="12" width="8.375" style="3" customWidth="1"/>
    <col min="13" max="14" width="10.875" style="3" bestFit="1" customWidth="1"/>
    <col min="15" max="15" width="11.375" style="3" bestFit="1" customWidth="1"/>
    <col min="16" max="16" width="14.375" style="3" bestFit="1" customWidth="1"/>
    <col min="17" max="17" width="4.625" style="3" customWidth="1"/>
    <col min="18" max="18" width="10.875" style="3" bestFit="1" customWidth="1"/>
    <col min="19" max="19" width="9.75390625" style="3" customWidth="1"/>
    <col min="20" max="23" width="10.75390625" style="3" customWidth="1"/>
    <col min="24" max="24" width="8.875" style="3" customWidth="1"/>
    <col min="25" max="25" width="7.25390625" style="3" customWidth="1"/>
    <col min="26" max="26" width="7.125" style="3" customWidth="1"/>
    <col min="27" max="27" width="8.375" style="3" customWidth="1"/>
    <col min="28" max="28" width="10.75390625" style="3" customWidth="1"/>
    <col min="29" max="29" width="11.625" style="3" customWidth="1"/>
    <col min="30" max="30" width="10.75390625" style="3" customWidth="1"/>
    <col min="31" max="31" width="8.75390625" style="3" customWidth="1"/>
    <col min="32" max="36" width="10.75390625" style="3" customWidth="1"/>
    <col min="37" max="37" width="3.875" style="3" customWidth="1"/>
    <col min="38" max="40" width="10.75390625" style="3" customWidth="1"/>
    <col min="41" max="41" width="3.75390625" style="3" customWidth="1"/>
    <col min="42" max="44" width="10.75390625" style="3" customWidth="1"/>
    <col min="45" max="45" width="4.25390625" style="3" customWidth="1"/>
    <col min="46" max="46" width="10.75390625" style="3" customWidth="1"/>
    <col min="47" max="47" width="7.125" style="3" customWidth="1"/>
    <col min="48" max="48" width="10.75390625" style="3" customWidth="1"/>
    <col min="49" max="49" width="4.75390625" style="3" customWidth="1"/>
    <col min="50" max="50" width="9.75390625" style="3" customWidth="1"/>
    <col min="51" max="52" width="10.75390625" style="3" customWidth="1"/>
    <col min="53" max="53" width="4.00390625" style="3" customWidth="1"/>
    <col min="54" max="56" width="10.75390625" style="3" customWidth="1"/>
    <col min="57" max="57" width="4.125" style="3" customWidth="1"/>
    <col min="58" max="60" width="10.75390625" style="3" customWidth="1"/>
    <col min="61" max="61" width="4.625" style="3" customWidth="1"/>
    <col min="62" max="64" width="10.75390625" style="3" customWidth="1"/>
    <col min="65" max="65" width="4.00390625" style="3" customWidth="1"/>
    <col min="66" max="66" width="8.125" style="3" bestFit="1" customWidth="1"/>
    <col min="67" max="68" width="10.75390625" style="3" customWidth="1"/>
    <col min="69" max="69" width="4.625" style="3" customWidth="1"/>
    <col min="70" max="70" width="9.125" style="3" bestFit="1" customWidth="1"/>
    <col min="71" max="72" width="10.75390625" style="3" customWidth="1"/>
    <col min="73" max="73" width="4.625" style="3" customWidth="1"/>
    <col min="74" max="74" width="9.125" style="3" customWidth="1"/>
    <col min="75" max="16384" width="10.75390625" style="3" customWidth="1"/>
  </cols>
  <sheetData>
    <row r="1" spans="2:24" ht="15">
      <c r="B1" s="93" t="s">
        <v>40</v>
      </c>
      <c r="I1" s="4" t="s">
        <v>217</v>
      </c>
      <c r="X1" s="5"/>
    </row>
    <row r="2" spans="2:24" ht="12">
      <c r="B2" s="3" t="s">
        <v>218</v>
      </c>
      <c r="X2" s="5"/>
    </row>
    <row r="3" spans="1:39" s="25" customFormat="1" ht="12">
      <c r="A3" s="3"/>
      <c r="B3" s="3"/>
      <c r="C3" s="3"/>
      <c r="D3" s="94"/>
      <c r="E3" s="3"/>
      <c r="F3" s="3"/>
      <c r="G3" s="5"/>
      <c r="H3" s="5"/>
      <c r="I3" s="3"/>
      <c r="J3" s="3"/>
      <c r="K3" s="3" t="s">
        <v>219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5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86" t="s">
        <v>220</v>
      </c>
    </row>
    <row r="4" spans="3:39" s="25" customFormat="1" ht="12">
      <c r="C4" s="27"/>
      <c r="D4" s="95"/>
      <c r="E4" s="28" t="s">
        <v>38</v>
      </c>
      <c r="F4" s="3"/>
      <c r="G4" s="5"/>
      <c r="H4" s="7"/>
      <c r="I4" s="87" t="s">
        <v>221</v>
      </c>
      <c r="R4" s="29"/>
      <c r="S4" s="28" t="s">
        <v>222</v>
      </c>
      <c r="T4" s="3"/>
      <c r="U4" s="7"/>
      <c r="V4" s="5"/>
      <c r="W4" s="5"/>
      <c r="X4" s="86" t="s">
        <v>223</v>
      </c>
      <c r="AC4" s="29"/>
      <c r="AI4" s="29"/>
      <c r="AL4" s="29"/>
      <c r="AM4" s="25" t="s">
        <v>224</v>
      </c>
    </row>
    <row r="5" spans="3:71" s="25" customFormat="1" ht="12">
      <c r="C5" s="27"/>
      <c r="D5" s="95"/>
      <c r="E5" s="25" t="s">
        <v>39</v>
      </c>
      <c r="G5" s="27"/>
      <c r="H5" s="30" t="s">
        <v>225</v>
      </c>
      <c r="I5" s="25" t="s">
        <v>226</v>
      </c>
      <c r="L5" s="25" t="s">
        <v>226</v>
      </c>
      <c r="P5" s="25" t="s">
        <v>131</v>
      </c>
      <c r="R5" s="29"/>
      <c r="S5" s="31" t="s">
        <v>132</v>
      </c>
      <c r="T5" s="25" t="s">
        <v>133</v>
      </c>
      <c r="U5" s="29" t="s">
        <v>134</v>
      </c>
      <c r="V5" s="27"/>
      <c r="W5" s="27"/>
      <c r="X5" s="27" t="s">
        <v>135</v>
      </c>
      <c r="AC5" s="29"/>
      <c r="AD5" s="25" t="s">
        <v>136</v>
      </c>
      <c r="AI5" s="29"/>
      <c r="AJ5" s="25" t="s">
        <v>131</v>
      </c>
      <c r="AL5" s="29"/>
      <c r="AM5" s="25" t="s">
        <v>137</v>
      </c>
      <c r="AQ5" s="25" t="s">
        <v>138</v>
      </c>
      <c r="AU5" s="25" t="s">
        <v>139</v>
      </c>
      <c r="AY5" s="25" t="s">
        <v>140</v>
      </c>
      <c r="BC5" s="25" t="s">
        <v>141</v>
      </c>
      <c r="BG5" s="25" t="s">
        <v>142</v>
      </c>
      <c r="BK5" s="25" t="s">
        <v>143</v>
      </c>
      <c r="BO5" s="25" t="s">
        <v>144</v>
      </c>
      <c r="BS5" s="25" t="s">
        <v>145</v>
      </c>
    </row>
    <row r="6" spans="2:71" s="25" customFormat="1" ht="15">
      <c r="B6" s="31" t="s">
        <v>146</v>
      </c>
      <c r="C6" s="27"/>
      <c r="D6" s="96" t="s">
        <v>147</v>
      </c>
      <c r="E6" s="31" t="s">
        <v>148</v>
      </c>
      <c r="F6" s="31" t="s">
        <v>149</v>
      </c>
      <c r="G6" s="32"/>
      <c r="H6" s="30" t="s">
        <v>150</v>
      </c>
      <c r="I6" s="25" t="s">
        <v>151</v>
      </c>
      <c r="L6" s="25" t="s">
        <v>152</v>
      </c>
      <c r="P6" s="25" t="s">
        <v>153</v>
      </c>
      <c r="R6" s="29"/>
      <c r="S6" s="31" t="s">
        <v>154</v>
      </c>
      <c r="T6" s="25" t="s">
        <v>155</v>
      </c>
      <c r="U6" s="29" t="s">
        <v>156</v>
      </c>
      <c r="V6" s="27"/>
      <c r="W6" s="32" t="s">
        <v>146</v>
      </c>
      <c r="X6" s="32" t="s">
        <v>157</v>
      </c>
      <c r="Y6" s="31" t="s">
        <v>158</v>
      </c>
      <c r="Z6" s="25" t="s">
        <v>112</v>
      </c>
      <c r="AC6" s="29"/>
      <c r="AD6" s="31" t="s">
        <v>157</v>
      </c>
      <c r="AE6" s="31" t="s">
        <v>158</v>
      </c>
      <c r="AF6" s="25" t="s">
        <v>112</v>
      </c>
      <c r="AI6" s="29"/>
      <c r="AJ6" s="25" t="s">
        <v>159</v>
      </c>
      <c r="AL6" s="29"/>
      <c r="AM6" s="25" t="s">
        <v>160</v>
      </c>
      <c r="AQ6" s="25" t="s">
        <v>161</v>
      </c>
      <c r="AU6" s="25" t="s">
        <v>162</v>
      </c>
      <c r="AY6" s="25" t="s">
        <v>163</v>
      </c>
      <c r="BC6" s="25" t="s">
        <v>164</v>
      </c>
      <c r="BG6" s="25" t="s">
        <v>165</v>
      </c>
      <c r="BK6" s="25" t="s">
        <v>166</v>
      </c>
      <c r="BO6" s="25" t="s">
        <v>167</v>
      </c>
      <c r="BS6" s="25" t="s">
        <v>168</v>
      </c>
    </row>
    <row r="7" spans="1:74" s="25" customFormat="1" ht="15">
      <c r="A7" s="33" t="s">
        <v>169</v>
      </c>
      <c r="B7" s="34" t="s">
        <v>170</v>
      </c>
      <c r="C7" s="33" t="s">
        <v>171</v>
      </c>
      <c r="D7" s="97" t="s">
        <v>172</v>
      </c>
      <c r="E7" s="34" t="s">
        <v>173</v>
      </c>
      <c r="F7" s="34" t="s">
        <v>174</v>
      </c>
      <c r="G7" s="34" t="s">
        <v>175</v>
      </c>
      <c r="H7" s="36" t="s">
        <v>176</v>
      </c>
      <c r="I7" s="34" t="s">
        <v>103</v>
      </c>
      <c r="J7" s="34" t="s">
        <v>105</v>
      </c>
      <c r="K7" s="34" t="s">
        <v>107</v>
      </c>
      <c r="L7" s="34" t="s">
        <v>103</v>
      </c>
      <c r="M7" s="34" t="s">
        <v>105</v>
      </c>
      <c r="N7" s="34" t="s">
        <v>107</v>
      </c>
      <c r="O7" s="34" t="s">
        <v>177</v>
      </c>
      <c r="P7" s="34" t="s">
        <v>174</v>
      </c>
      <c r="Q7" s="34" t="s">
        <v>175</v>
      </c>
      <c r="R7" s="38" t="s">
        <v>178</v>
      </c>
      <c r="S7" s="34" t="s">
        <v>179</v>
      </c>
      <c r="T7" s="33" t="s">
        <v>180</v>
      </c>
      <c r="U7" s="36" t="s">
        <v>181</v>
      </c>
      <c r="V7" s="34" t="s">
        <v>169</v>
      </c>
      <c r="W7" s="34" t="s">
        <v>170</v>
      </c>
      <c r="X7" s="34" t="s">
        <v>182</v>
      </c>
      <c r="Y7" s="34" t="s">
        <v>182</v>
      </c>
      <c r="Z7" s="34" t="s">
        <v>103</v>
      </c>
      <c r="AA7" s="34" t="s">
        <v>105</v>
      </c>
      <c r="AB7" s="34" t="s">
        <v>107</v>
      </c>
      <c r="AC7" s="37" t="s">
        <v>183</v>
      </c>
      <c r="AD7" s="34" t="s">
        <v>182</v>
      </c>
      <c r="AE7" s="34" t="s">
        <v>182</v>
      </c>
      <c r="AF7" s="34" t="s">
        <v>103</v>
      </c>
      <c r="AG7" s="34" t="s">
        <v>105</v>
      </c>
      <c r="AH7" s="34" t="s">
        <v>107</v>
      </c>
      <c r="AI7" s="37" t="s">
        <v>177</v>
      </c>
      <c r="AJ7" s="34" t="s">
        <v>174</v>
      </c>
      <c r="AK7" s="34" t="s">
        <v>175</v>
      </c>
      <c r="AL7" s="36" t="s">
        <v>184</v>
      </c>
      <c r="AM7" s="34" t="s">
        <v>185</v>
      </c>
      <c r="AN7" s="34" t="s">
        <v>186</v>
      </c>
      <c r="AO7" s="34" t="s">
        <v>175</v>
      </c>
      <c r="AP7" s="34" t="s">
        <v>187</v>
      </c>
      <c r="AQ7" s="34" t="s">
        <v>185</v>
      </c>
      <c r="AR7" s="34" t="s">
        <v>186</v>
      </c>
      <c r="AS7" s="34" t="s">
        <v>175</v>
      </c>
      <c r="AT7" s="34" t="s">
        <v>187</v>
      </c>
      <c r="AU7" s="34" t="s">
        <v>185</v>
      </c>
      <c r="AV7" s="34" t="s">
        <v>186</v>
      </c>
      <c r="AW7" s="34" t="s">
        <v>175</v>
      </c>
      <c r="AX7" s="34" t="s">
        <v>187</v>
      </c>
      <c r="AY7" s="34" t="s">
        <v>185</v>
      </c>
      <c r="AZ7" s="34" t="s">
        <v>186</v>
      </c>
      <c r="BA7" s="34" t="s">
        <v>175</v>
      </c>
      <c r="BB7" s="34" t="s">
        <v>187</v>
      </c>
      <c r="BC7" s="34" t="s">
        <v>185</v>
      </c>
      <c r="BD7" s="34" t="s">
        <v>186</v>
      </c>
      <c r="BE7" s="34" t="s">
        <v>175</v>
      </c>
      <c r="BF7" s="34" t="s">
        <v>187</v>
      </c>
      <c r="BG7" s="34" t="s">
        <v>185</v>
      </c>
      <c r="BH7" s="34" t="s">
        <v>186</v>
      </c>
      <c r="BI7" s="34" t="s">
        <v>175</v>
      </c>
      <c r="BJ7" s="34" t="s">
        <v>187</v>
      </c>
      <c r="BK7" s="34" t="s">
        <v>185</v>
      </c>
      <c r="BL7" s="34" t="s">
        <v>186</v>
      </c>
      <c r="BM7" s="34" t="s">
        <v>175</v>
      </c>
      <c r="BN7" s="34" t="s">
        <v>187</v>
      </c>
      <c r="BO7" s="34" t="s">
        <v>185</v>
      </c>
      <c r="BP7" s="34" t="s">
        <v>186</v>
      </c>
      <c r="BQ7" s="34" t="s">
        <v>175</v>
      </c>
      <c r="BR7" s="34" t="s">
        <v>187</v>
      </c>
      <c r="BS7" s="34" t="s">
        <v>185</v>
      </c>
      <c r="BT7" s="34" t="s">
        <v>186</v>
      </c>
      <c r="BU7" s="34" t="s">
        <v>175</v>
      </c>
      <c r="BV7" s="34" t="s">
        <v>187</v>
      </c>
    </row>
    <row r="8" spans="1:74" s="25" customFormat="1" ht="12">
      <c r="A8" s="25">
        <v>1</v>
      </c>
      <c r="B8" s="25">
        <v>1</v>
      </c>
      <c r="C8" s="25" t="s">
        <v>188</v>
      </c>
      <c r="D8" s="98">
        <v>1</v>
      </c>
      <c r="E8" s="42">
        <v>79</v>
      </c>
      <c r="F8" s="42">
        <v>2898</v>
      </c>
      <c r="G8" s="42"/>
      <c r="H8" s="20">
        <f>(F8+(G8/100))/E8</f>
        <v>36.68354430379747</v>
      </c>
      <c r="I8" s="16">
        <v>14848</v>
      </c>
      <c r="J8" s="16"/>
      <c r="K8" s="16"/>
      <c r="L8" s="16">
        <v>192531</v>
      </c>
      <c r="M8" s="16">
        <v>120</v>
      </c>
      <c r="N8" s="16"/>
      <c r="O8" s="46">
        <f>L8+(M8/160)+(N8/43560)</f>
        <v>192531.75</v>
      </c>
      <c r="P8" s="42">
        <v>127324</v>
      </c>
      <c r="Q8" s="42">
        <v>50</v>
      </c>
      <c r="R8" s="20">
        <f aca="true" t="shared" si="0" ref="R8:R31">(P8+(Q8/100))/O8</f>
        <v>0.6613168996801826</v>
      </c>
      <c r="S8" s="16"/>
      <c r="T8" s="16"/>
      <c r="U8" s="71"/>
      <c r="V8" s="41">
        <v>1</v>
      </c>
      <c r="W8" s="41">
        <v>1</v>
      </c>
      <c r="X8" s="42">
        <v>1</v>
      </c>
      <c r="Y8" s="42"/>
      <c r="Z8" s="42">
        <v>2</v>
      </c>
      <c r="AA8" s="42"/>
      <c r="AB8" s="42"/>
      <c r="AC8" s="88">
        <f>Z8+(AA8/160)+(AB8/43560)</f>
        <v>2</v>
      </c>
      <c r="AD8" s="16">
        <v>55</v>
      </c>
      <c r="AE8" s="16"/>
      <c r="AF8" s="16">
        <v>78</v>
      </c>
      <c r="AG8" s="16">
        <v>80</v>
      </c>
      <c r="AH8" s="16"/>
      <c r="AI8" s="53">
        <f>AF8+(AG8/160)+(AH8/43560)</f>
        <v>78.5</v>
      </c>
      <c r="AJ8" s="42">
        <v>14714</v>
      </c>
      <c r="AK8" s="42"/>
      <c r="AL8" s="88">
        <f>AJ8/AI8</f>
        <v>187.43949044585986</v>
      </c>
      <c r="AM8" s="16">
        <v>50</v>
      </c>
      <c r="AN8" s="16">
        <v>10864</v>
      </c>
      <c r="AO8" s="16"/>
      <c r="AP8" s="39">
        <f>(AN8+(AO8/100))/AM8</f>
        <v>217.28</v>
      </c>
      <c r="AQ8" s="42">
        <v>5</v>
      </c>
      <c r="AR8" s="42">
        <v>3850</v>
      </c>
      <c r="AS8" s="42"/>
      <c r="AT8" s="12">
        <f>(AR8+(AS8/100))/AQ8</f>
        <v>770</v>
      </c>
      <c r="AU8" s="16"/>
      <c r="AV8" s="16"/>
      <c r="AW8" s="16"/>
      <c r="AX8" s="39"/>
      <c r="AY8" s="42"/>
      <c r="AZ8" s="42"/>
      <c r="BA8" s="42"/>
      <c r="BB8" s="12"/>
      <c r="BC8" s="16"/>
      <c r="BD8" s="16"/>
      <c r="BE8" s="16"/>
      <c r="BF8" s="39"/>
      <c r="BG8" s="42"/>
      <c r="BH8" s="42"/>
      <c r="BI8" s="42"/>
      <c r="BJ8" s="12"/>
      <c r="BK8" s="16"/>
      <c r="BL8" s="16"/>
      <c r="BM8" s="16"/>
      <c r="BN8" s="39"/>
      <c r="BO8" s="42"/>
      <c r="BP8" s="42"/>
      <c r="BQ8" s="42"/>
      <c r="BR8" s="12"/>
      <c r="BS8" s="16"/>
      <c r="BT8" s="16"/>
      <c r="BU8" s="16"/>
      <c r="BV8" s="39"/>
    </row>
    <row r="9" spans="1:74" s="25" customFormat="1" ht="12">
      <c r="A9" s="25">
        <v>1</v>
      </c>
      <c r="B9" s="25">
        <v>2</v>
      </c>
      <c r="C9" s="25" t="s">
        <v>189</v>
      </c>
      <c r="D9" s="98">
        <v>1</v>
      </c>
      <c r="E9" s="42">
        <v>120</v>
      </c>
      <c r="F9" s="42">
        <v>4118</v>
      </c>
      <c r="G9" s="42">
        <v>40</v>
      </c>
      <c r="H9" s="20">
        <f aca="true" t="shared" si="1" ref="H9:H78">(F9+(G9/100))/E9</f>
        <v>34.32</v>
      </c>
      <c r="I9" s="16">
        <v>463977</v>
      </c>
      <c r="J9" s="16">
        <v>80</v>
      </c>
      <c r="K9" s="16"/>
      <c r="L9" s="16">
        <v>131592</v>
      </c>
      <c r="M9" s="16">
        <v>129</v>
      </c>
      <c r="N9" s="16">
        <v>241</v>
      </c>
      <c r="O9" s="46">
        <f aca="true" t="shared" si="2" ref="O9:O72">L9+(M9/160)+(N9/43560)</f>
        <v>131592.8117825987</v>
      </c>
      <c r="P9" s="42">
        <v>159850</v>
      </c>
      <c r="Q9" s="42">
        <v>84</v>
      </c>
      <c r="R9" s="20">
        <f t="shared" si="0"/>
        <v>1.2147383875654676</v>
      </c>
      <c r="S9" s="16"/>
      <c r="T9" s="16"/>
      <c r="U9" s="71"/>
      <c r="V9" s="41">
        <v>1</v>
      </c>
      <c r="W9" s="41">
        <v>2</v>
      </c>
      <c r="X9" s="42"/>
      <c r="Y9" s="42"/>
      <c r="Z9" s="42"/>
      <c r="AA9" s="42"/>
      <c r="AB9" s="42"/>
      <c r="AC9" s="24">
        <f aca="true" t="shared" si="3" ref="AC9:AC72">Z9+(AA9/160)+(AB9/43560)</f>
        <v>0</v>
      </c>
      <c r="AD9" s="16">
        <v>141</v>
      </c>
      <c r="AE9" s="16">
        <v>6</v>
      </c>
      <c r="AF9" s="16">
        <v>111</v>
      </c>
      <c r="AG9" s="16">
        <v>10</v>
      </c>
      <c r="AH9" s="16">
        <v>120</v>
      </c>
      <c r="AI9" s="40">
        <f aca="true" t="shared" si="4" ref="AI9:AI72">AF9+(AG9/160)+(AH9/43560)</f>
        <v>111.06525482093664</v>
      </c>
      <c r="AJ9" s="42">
        <v>39031</v>
      </c>
      <c r="AK9" s="42">
        <v>2</v>
      </c>
      <c r="AL9" s="24">
        <f aca="true" t="shared" si="5" ref="AL9:AL72">AJ9/AI9</f>
        <v>351.42403502271856</v>
      </c>
      <c r="AM9" s="16">
        <v>131</v>
      </c>
      <c r="AN9" s="16">
        <v>31133</v>
      </c>
      <c r="AO9" s="16">
        <v>2</v>
      </c>
      <c r="AP9" s="39">
        <f aca="true" t="shared" si="6" ref="AP9:AP72">(AN9+(AO9/100))/AM9</f>
        <v>237.65664122137406</v>
      </c>
      <c r="AQ9" s="42">
        <v>8</v>
      </c>
      <c r="AR9" s="42">
        <v>5533</v>
      </c>
      <c r="AS9" s="42"/>
      <c r="AT9" s="12">
        <f aca="true" t="shared" si="7" ref="AT9:AT72">(AR9+(AS9/100))/AQ9</f>
        <v>691.625</v>
      </c>
      <c r="AU9" s="16">
        <v>2</v>
      </c>
      <c r="AV9" s="16">
        <v>2365</v>
      </c>
      <c r="AW9" s="16"/>
      <c r="AX9" s="39">
        <f>(AV9+(AW9/100))/AU9</f>
        <v>1182.5</v>
      </c>
      <c r="AY9" s="42"/>
      <c r="AZ9" s="42"/>
      <c r="BA9" s="42"/>
      <c r="BB9" s="12"/>
      <c r="BC9" s="16"/>
      <c r="BD9" s="16"/>
      <c r="BE9" s="16"/>
      <c r="BF9" s="39"/>
      <c r="BG9" s="42"/>
      <c r="BH9" s="42"/>
      <c r="BI9" s="42"/>
      <c r="BJ9" s="12"/>
      <c r="BK9" s="16"/>
      <c r="BL9" s="16"/>
      <c r="BM9" s="16"/>
      <c r="BN9" s="39"/>
      <c r="BO9" s="42"/>
      <c r="BP9" s="42"/>
      <c r="BQ9" s="42"/>
      <c r="BR9" s="12"/>
      <c r="BS9" s="16"/>
      <c r="BT9" s="16"/>
      <c r="BU9" s="16"/>
      <c r="BV9" s="39"/>
    </row>
    <row r="10" spans="1:74" s="25" customFormat="1" ht="12">
      <c r="A10" s="25">
        <v>1</v>
      </c>
      <c r="B10" s="25">
        <v>3</v>
      </c>
      <c r="C10" s="25" t="s">
        <v>314</v>
      </c>
      <c r="D10" s="98">
        <v>1</v>
      </c>
      <c r="E10" s="42">
        <v>19</v>
      </c>
      <c r="F10" s="42">
        <v>807</v>
      </c>
      <c r="G10" s="42"/>
      <c r="H10" s="20">
        <f t="shared" si="1"/>
        <v>42.473684210526315</v>
      </c>
      <c r="I10" s="16">
        <v>43497</v>
      </c>
      <c r="J10" s="16">
        <v>106</v>
      </c>
      <c r="K10" s="16"/>
      <c r="L10" s="16">
        <v>47328</v>
      </c>
      <c r="M10" s="16">
        <v>80</v>
      </c>
      <c r="N10" s="16"/>
      <c r="O10" s="46">
        <f t="shared" si="2"/>
        <v>47328.5</v>
      </c>
      <c r="P10" s="42">
        <v>54946</v>
      </c>
      <c r="Q10" s="42">
        <v>86</v>
      </c>
      <c r="R10" s="20">
        <f t="shared" si="0"/>
        <v>1.1609677044486937</v>
      </c>
      <c r="S10" s="16"/>
      <c r="T10" s="16"/>
      <c r="U10" s="71"/>
      <c r="V10" s="41">
        <v>1</v>
      </c>
      <c r="W10" s="41">
        <v>3</v>
      </c>
      <c r="X10" s="42">
        <v>31</v>
      </c>
      <c r="Y10" s="42">
        <v>1</v>
      </c>
      <c r="Z10" s="42">
        <v>20</v>
      </c>
      <c r="AA10" s="42">
        <v>98</v>
      </c>
      <c r="AB10" s="42"/>
      <c r="AC10" s="24">
        <f t="shared" si="3"/>
        <v>20.6125</v>
      </c>
      <c r="AD10" s="16">
        <v>73</v>
      </c>
      <c r="AE10" s="16">
        <v>1</v>
      </c>
      <c r="AF10" s="16">
        <v>83</v>
      </c>
      <c r="AG10" s="16">
        <v>80</v>
      </c>
      <c r="AH10" s="16"/>
      <c r="AI10" s="40">
        <f t="shared" si="4"/>
        <v>83.5</v>
      </c>
      <c r="AJ10" s="42">
        <v>17665</v>
      </c>
      <c r="AK10" s="42"/>
      <c r="AL10" s="24">
        <f t="shared" si="5"/>
        <v>211.5568862275449</v>
      </c>
      <c r="AM10" s="16">
        <v>71</v>
      </c>
      <c r="AN10" s="16">
        <v>16455</v>
      </c>
      <c r="AO10" s="16"/>
      <c r="AP10" s="39">
        <f t="shared" si="6"/>
        <v>231.7605633802817</v>
      </c>
      <c r="AQ10" s="42">
        <v>2</v>
      </c>
      <c r="AR10" s="42">
        <v>1210</v>
      </c>
      <c r="AS10" s="42"/>
      <c r="AT10" s="12">
        <f t="shared" si="7"/>
        <v>605</v>
      </c>
      <c r="AU10" s="16"/>
      <c r="AV10" s="16"/>
      <c r="AW10" s="16"/>
      <c r="AX10" s="39"/>
      <c r="AY10" s="42"/>
      <c r="AZ10" s="42"/>
      <c r="BA10" s="42"/>
      <c r="BB10" s="12"/>
      <c r="BC10" s="16"/>
      <c r="BD10" s="16"/>
      <c r="BE10" s="16"/>
      <c r="BF10" s="39"/>
      <c r="BG10" s="42"/>
      <c r="BH10" s="42"/>
      <c r="BI10" s="42"/>
      <c r="BJ10" s="12"/>
      <c r="BK10" s="16"/>
      <c r="BL10" s="16"/>
      <c r="BM10" s="16"/>
      <c r="BN10" s="39"/>
      <c r="BO10" s="42"/>
      <c r="BP10" s="42"/>
      <c r="BQ10" s="42"/>
      <c r="BR10" s="12"/>
      <c r="BS10" s="16"/>
      <c r="BT10" s="16"/>
      <c r="BU10" s="16"/>
      <c r="BV10" s="39"/>
    </row>
    <row r="11" spans="1:74" s="25" customFormat="1" ht="12">
      <c r="A11" s="25">
        <v>1</v>
      </c>
      <c r="B11" s="25">
        <v>4</v>
      </c>
      <c r="C11" s="25" t="s">
        <v>315</v>
      </c>
      <c r="D11" s="98">
        <v>1</v>
      </c>
      <c r="E11" s="42">
        <v>35</v>
      </c>
      <c r="F11" s="42">
        <v>1932</v>
      </c>
      <c r="G11" s="42"/>
      <c r="H11" s="20">
        <f t="shared" si="1"/>
        <v>55.2</v>
      </c>
      <c r="I11" s="16">
        <v>900</v>
      </c>
      <c r="J11" s="16"/>
      <c r="K11" s="16"/>
      <c r="L11" s="16">
        <v>28601</v>
      </c>
      <c r="M11" s="16">
        <v>50</v>
      </c>
      <c r="N11" s="16"/>
      <c r="O11" s="46">
        <f t="shared" si="2"/>
        <v>28601.3125</v>
      </c>
      <c r="P11" s="42">
        <v>50200</v>
      </c>
      <c r="Q11" s="42"/>
      <c r="R11" s="20">
        <f t="shared" si="0"/>
        <v>1.7551642079362617</v>
      </c>
      <c r="S11" s="16"/>
      <c r="T11" s="16"/>
      <c r="U11" s="71"/>
      <c r="V11" s="41">
        <v>1</v>
      </c>
      <c r="W11" s="41">
        <v>4</v>
      </c>
      <c r="X11" s="42"/>
      <c r="Y11" s="42"/>
      <c r="Z11" s="42"/>
      <c r="AA11" s="42"/>
      <c r="AB11" s="42"/>
      <c r="AC11" s="24">
        <f t="shared" si="3"/>
        <v>0</v>
      </c>
      <c r="AD11" s="16">
        <v>43</v>
      </c>
      <c r="AE11" s="16">
        <v>13</v>
      </c>
      <c r="AF11" s="16">
        <v>12</v>
      </c>
      <c r="AG11" s="16">
        <v>80</v>
      </c>
      <c r="AH11" s="16"/>
      <c r="AI11" s="40">
        <f t="shared" si="4"/>
        <v>12.5</v>
      </c>
      <c r="AJ11" s="42">
        <v>8092</v>
      </c>
      <c r="AK11" s="42"/>
      <c r="AL11" s="24">
        <f t="shared" si="5"/>
        <v>647.36</v>
      </c>
      <c r="AM11" s="16">
        <v>43</v>
      </c>
      <c r="AN11" s="16">
        <v>8092</v>
      </c>
      <c r="AO11" s="16"/>
      <c r="AP11" s="39">
        <f t="shared" si="6"/>
        <v>188.1860465116279</v>
      </c>
      <c r="AQ11" s="42"/>
      <c r="AR11" s="42"/>
      <c r="AS11" s="42"/>
      <c r="AT11" s="12"/>
      <c r="AU11" s="16"/>
      <c r="AV11" s="16"/>
      <c r="AW11" s="16"/>
      <c r="AX11" s="39"/>
      <c r="AY11" s="42"/>
      <c r="AZ11" s="42"/>
      <c r="BA11" s="42"/>
      <c r="BB11" s="12"/>
      <c r="BC11" s="16"/>
      <c r="BD11" s="16"/>
      <c r="BE11" s="16"/>
      <c r="BF11" s="39"/>
      <c r="BG11" s="42"/>
      <c r="BH11" s="42"/>
      <c r="BI11" s="42"/>
      <c r="BJ11" s="12"/>
      <c r="BK11" s="16"/>
      <c r="BL11" s="16"/>
      <c r="BM11" s="16"/>
      <c r="BN11" s="39"/>
      <c r="BO11" s="42"/>
      <c r="BP11" s="42"/>
      <c r="BQ11" s="42"/>
      <c r="BR11" s="12"/>
      <c r="BS11" s="16"/>
      <c r="BT11" s="16"/>
      <c r="BU11" s="16"/>
      <c r="BV11" s="39"/>
    </row>
    <row r="12" spans="1:74" s="25" customFormat="1" ht="12">
      <c r="A12" s="25">
        <v>1</v>
      </c>
      <c r="B12" s="25">
        <v>5</v>
      </c>
      <c r="C12" s="25" t="s">
        <v>316</v>
      </c>
      <c r="D12" s="98">
        <v>1</v>
      </c>
      <c r="E12" s="42">
        <v>131</v>
      </c>
      <c r="F12" s="42">
        <v>4385</v>
      </c>
      <c r="G12" s="42"/>
      <c r="H12" s="20">
        <f t="shared" si="1"/>
        <v>33.47328244274809</v>
      </c>
      <c r="I12" s="16">
        <v>951409</v>
      </c>
      <c r="J12" s="16"/>
      <c r="K12" s="16"/>
      <c r="L12" s="16">
        <v>73902</v>
      </c>
      <c r="M12" s="16">
        <v>80</v>
      </c>
      <c r="N12" s="16"/>
      <c r="O12" s="46">
        <f t="shared" si="2"/>
        <v>73902.5</v>
      </c>
      <c r="P12" s="42">
        <v>136971</v>
      </c>
      <c r="Q12" s="42">
        <v>25</v>
      </c>
      <c r="R12" s="20">
        <f t="shared" si="0"/>
        <v>1.8534048239234127</v>
      </c>
      <c r="S12" s="16"/>
      <c r="T12" s="16"/>
      <c r="U12" s="71"/>
      <c r="V12" s="41">
        <v>1</v>
      </c>
      <c r="W12" s="41">
        <v>5</v>
      </c>
      <c r="X12" s="42"/>
      <c r="Y12" s="42"/>
      <c r="Z12" s="42"/>
      <c r="AA12" s="42"/>
      <c r="AB12" s="42"/>
      <c r="AC12" s="24">
        <f t="shared" si="3"/>
        <v>0</v>
      </c>
      <c r="AD12" s="16">
        <v>130</v>
      </c>
      <c r="AE12" s="16">
        <v>15</v>
      </c>
      <c r="AF12" s="16">
        <v>260</v>
      </c>
      <c r="AG12" s="16"/>
      <c r="AH12" s="16"/>
      <c r="AI12" s="40">
        <f t="shared" si="4"/>
        <v>260</v>
      </c>
      <c r="AJ12" s="42">
        <v>32820</v>
      </c>
      <c r="AK12" s="42"/>
      <c r="AL12" s="24">
        <f t="shared" si="5"/>
        <v>126.23076923076923</v>
      </c>
      <c r="AM12" s="16">
        <v>119</v>
      </c>
      <c r="AN12" s="16">
        <v>24950</v>
      </c>
      <c r="AO12" s="16"/>
      <c r="AP12" s="39">
        <f t="shared" si="6"/>
        <v>209.6638655462185</v>
      </c>
      <c r="AQ12" s="42">
        <v>9</v>
      </c>
      <c r="AR12" s="42">
        <v>5470</v>
      </c>
      <c r="AS12" s="42"/>
      <c r="AT12" s="12">
        <f t="shared" si="7"/>
        <v>607.7777777777778</v>
      </c>
      <c r="AU12" s="16">
        <v>2</v>
      </c>
      <c r="AV12" s="16">
        <v>2400</v>
      </c>
      <c r="AW12" s="16"/>
      <c r="AX12" s="39">
        <f aca="true" t="shared" si="8" ref="AX12:AX72">(AV12+(AW12/100))/AU12</f>
        <v>1200</v>
      </c>
      <c r="AY12" s="42"/>
      <c r="AZ12" s="42"/>
      <c r="BA12" s="42"/>
      <c r="BB12" s="12"/>
      <c r="BC12" s="16"/>
      <c r="BD12" s="16"/>
      <c r="BE12" s="16"/>
      <c r="BF12" s="39"/>
      <c r="BG12" s="42"/>
      <c r="BH12" s="42"/>
      <c r="BI12" s="42"/>
      <c r="BJ12" s="12"/>
      <c r="BK12" s="16"/>
      <c r="BL12" s="16"/>
      <c r="BM12" s="16"/>
      <c r="BN12" s="39"/>
      <c r="BO12" s="42"/>
      <c r="BP12" s="42"/>
      <c r="BQ12" s="42"/>
      <c r="BR12" s="12"/>
      <c r="BS12" s="16"/>
      <c r="BT12" s="16"/>
      <c r="BU12" s="16"/>
      <c r="BV12" s="39"/>
    </row>
    <row r="13" spans="1:74" s="25" customFormat="1" ht="12">
      <c r="A13" s="25">
        <v>1</v>
      </c>
      <c r="B13" s="25">
        <v>6</v>
      </c>
      <c r="C13" s="25" t="s">
        <v>317</v>
      </c>
      <c r="D13" s="98">
        <v>1</v>
      </c>
      <c r="E13" s="42">
        <v>292</v>
      </c>
      <c r="F13" s="42">
        <v>3349</v>
      </c>
      <c r="G13" s="42">
        <v>95</v>
      </c>
      <c r="H13" s="20">
        <f t="shared" si="1"/>
        <v>11.472431506849315</v>
      </c>
      <c r="I13" s="16">
        <v>1277636</v>
      </c>
      <c r="J13" s="16"/>
      <c r="K13" s="16"/>
      <c r="L13" s="16">
        <v>133933</v>
      </c>
      <c r="M13" s="16">
        <v>114</v>
      </c>
      <c r="N13" s="16"/>
      <c r="O13" s="46">
        <f t="shared" si="2"/>
        <v>133933.7125</v>
      </c>
      <c r="P13" s="42">
        <v>198923</v>
      </c>
      <c r="Q13" s="42">
        <v>55</v>
      </c>
      <c r="R13" s="20">
        <f t="shared" si="0"/>
        <v>1.4852388266322416</v>
      </c>
      <c r="S13" s="16"/>
      <c r="T13" s="16"/>
      <c r="U13" s="71"/>
      <c r="V13" s="41">
        <v>1</v>
      </c>
      <c r="W13" s="41">
        <v>6</v>
      </c>
      <c r="X13" s="42"/>
      <c r="Y13" s="42"/>
      <c r="Z13" s="42"/>
      <c r="AA13" s="42"/>
      <c r="AB13" s="42"/>
      <c r="AC13" s="24">
        <f t="shared" si="3"/>
        <v>0</v>
      </c>
      <c r="AD13" s="16">
        <v>87</v>
      </c>
      <c r="AE13" s="16"/>
      <c r="AF13" s="16">
        <v>171</v>
      </c>
      <c r="AG13" s="16">
        <v>1</v>
      </c>
      <c r="AH13" s="16">
        <v>178</v>
      </c>
      <c r="AI13" s="40">
        <f t="shared" si="4"/>
        <v>171.01033631772268</v>
      </c>
      <c r="AJ13" s="42">
        <v>18871</v>
      </c>
      <c r="AK13" s="42">
        <v>50</v>
      </c>
      <c r="AL13" s="24">
        <f t="shared" si="5"/>
        <v>110.35005489340297</v>
      </c>
      <c r="AM13" s="16">
        <v>82</v>
      </c>
      <c r="AN13" s="16">
        <v>15421</v>
      </c>
      <c r="AO13" s="16">
        <v>50</v>
      </c>
      <c r="AP13" s="39">
        <f t="shared" si="6"/>
        <v>188.0670731707317</v>
      </c>
      <c r="AQ13" s="42">
        <v>4</v>
      </c>
      <c r="AR13" s="42">
        <v>2415</v>
      </c>
      <c r="AS13" s="42"/>
      <c r="AT13" s="12">
        <f t="shared" si="7"/>
        <v>603.75</v>
      </c>
      <c r="AU13" s="16">
        <v>1</v>
      </c>
      <c r="AV13" s="16">
        <v>1035</v>
      </c>
      <c r="AW13" s="16"/>
      <c r="AX13" s="39">
        <f t="shared" si="8"/>
        <v>1035</v>
      </c>
      <c r="AY13" s="42"/>
      <c r="AZ13" s="42"/>
      <c r="BA13" s="42"/>
      <c r="BB13" s="12"/>
      <c r="BC13" s="16"/>
      <c r="BD13" s="16"/>
      <c r="BE13" s="16"/>
      <c r="BF13" s="39"/>
      <c r="BG13" s="42"/>
      <c r="BH13" s="42"/>
      <c r="BI13" s="42"/>
      <c r="BJ13" s="12"/>
      <c r="BK13" s="16"/>
      <c r="BL13" s="16"/>
      <c r="BM13" s="16"/>
      <c r="BN13" s="39"/>
      <c r="BO13" s="42"/>
      <c r="BP13" s="42"/>
      <c r="BQ13" s="42"/>
      <c r="BR13" s="12"/>
      <c r="BS13" s="16"/>
      <c r="BT13" s="16"/>
      <c r="BU13" s="16"/>
      <c r="BV13" s="39"/>
    </row>
    <row r="14" spans="1:74" s="25" customFormat="1" ht="12">
      <c r="A14" s="25">
        <v>1</v>
      </c>
      <c r="B14" s="25">
        <v>7</v>
      </c>
      <c r="C14" s="25" t="s">
        <v>318</v>
      </c>
      <c r="D14" s="98">
        <v>1</v>
      </c>
      <c r="E14" s="42">
        <v>111</v>
      </c>
      <c r="F14" s="42">
        <v>2043</v>
      </c>
      <c r="G14" s="42"/>
      <c r="H14" s="20">
        <f t="shared" si="1"/>
        <v>18.405405405405407</v>
      </c>
      <c r="I14" s="16">
        <v>4896730</v>
      </c>
      <c r="J14" s="16">
        <v>80</v>
      </c>
      <c r="K14" s="16"/>
      <c r="L14" s="16">
        <v>140857</v>
      </c>
      <c r="M14" s="16">
        <v>135</v>
      </c>
      <c r="N14" s="16"/>
      <c r="O14" s="46">
        <f t="shared" si="2"/>
        <v>140857.84375</v>
      </c>
      <c r="P14" s="42">
        <v>215381</v>
      </c>
      <c r="Q14" s="42">
        <v>40</v>
      </c>
      <c r="R14" s="20">
        <f t="shared" si="0"/>
        <v>1.5290692677524391</v>
      </c>
      <c r="S14" s="16"/>
      <c r="T14" s="16"/>
      <c r="U14" s="71"/>
      <c r="V14" s="41">
        <v>1</v>
      </c>
      <c r="W14" s="41">
        <v>7</v>
      </c>
      <c r="X14" s="42"/>
      <c r="Y14" s="42"/>
      <c r="Z14" s="42"/>
      <c r="AA14" s="42"/>
      <c r="AB14" s="42"/>
      <c r="AC14" s="24">
        <f t="shared" si="3"/>
        <v>0</v>
      </c>
      <c r="AD14" s="16">
        <v>142</v>
      </c>
      <c r="AE14" s="16">
        <v>10</v>
      </c>
      <c r="AF14" s="16">
        <v>274</v>
      </c>
      <c r="AG14" s="16">
        <v>148</v>
      </c>
      <c r="AH14" s="16"/>
      <c r="AI14" s="40">
        <f t="shared" si="4"/>
        <v>274.925</v>
      </c>
      <c r="AJ14" s="42">
        <v>29387</v>
      </c>
      <c r="AK14" s="42"/>
      <c r="AL14" s="24">
        <f t="shared" si="5"/>
        <v>106.89097026461762</v>
      </c>
      <c r="AM14" s="16">
        <v>138</v>
      </c>
      <c r="AN14" s="16">
        <v>25187</v>
      </c>
      <c r="AO14" s="16"/>
      <c r="AP14" s="39">
        <f t="shared" si="6"/>
        <v>182.5144927536232</v>
      </c>
      <c r="AQ14" s="42">
        <v>3</v>
      </c>
      <c r="AR14" s="42">
        <v>2200</v>
      </c>
      <c r="AS14" s="42"/>
      <c r="AT14" s="12">
        <f t="shared" si="7"/>
        <v>733.3333333333334</v>
      </c>
      <c r="AU14" s="16">
        <v>1</v>
      </c>
      <c r="AV14" s="16">
        <v>2000</v>
      </c>
      <c r="AW14" s="16"/>
      <c r="AX14" s="39">
        <f t="shared" si="8"/>
        <v>2000</v>
      </c>
      <c r="AY14" s="42"/>
      <c r="AZ14" s="42"/>
      <c r="BA14" s="42"/>
      <c r="BB14" s="12"/>
      <c r="BC14" s="16"/>
      <c r="BD14" s="16"/>
      <c r="BE14" s="16"/>
      <c r="BF14" s="39"/>
      <c r="BG14" s="42"/>
      <c r="BH14" s="42"/>
      <c r="BI14" s="42"/>
      <c r="BJ14" s="12"/>
      <c r="BK14" s="16"/>
      <c r="BL14" s="16"/>
      <c r="BM14" s="16"/>
      <c r="BN14" s="39"/>
      <c r="BO14" s="42"/>
      <c r="BP14" s="42"/>
      <c r="BQ14" s="42"/>
      <c r="BR14" s="12"/>
      <c r="BS14" s="16"/>
      <c r="BT14" s="16"/>
      <c r="BU14" s="16"/>
      <c r="BV14" s="39"/>
    </row>
    <row r="15" spans="1:74" s="25" customFormat="1" ht="12">
      <c r="A15" s="25">
        <v>1</v>
      </c>
      <c r="B15" s="25">
        <v>8</v>
      </c>
      <c r="C15" s="25" t="s">
        <v>227</v>
      </c>
      <c r="D15" s="98">
        <v>1</v>
      </c>
      <c r="E15" s="42">
        <v>108</v>
      </c>
      <c r="F15" s="42">
        <v>2710</v>
      </c>
      <c r="G15" s="42"/>
      <c r="H15" s="20">
        <f t="shared" si="1"/>
        <v>25.09259259259259</v>
      </c>
      <c r="I15" s="16">
        <v>100</v>
      </c>
      <c r="J15" s="16"/>
      <c r="K15" s="16"/>
      <c r="L15" s="16">
        <v>57206</v>
      </c>
      <c r="M15" s="16">
        <v>52</v>
      </c>
      <c r="N15" s="16"/>
      <c r="O15" s="46">
        <f t="shared" si="2"/>
        <v>57206.325</v>
      </c>
      <c r="P15" s="42">
        <v>165126</v>
      </c>
      <c r="Q15" s="42">
        <v>34</v>
      </c>
      <c r="R15" s="20">
        <f t="shared" si="0"/>
        <v>2.8865049450388574</v>
      </c>
      <c r="S15" s="16"/>
      <c r="T15" s="16"/>
      <c r="U15" s="71"/>
      <c r="V15" s="41">
        <v>1</v>
      </c>
      <c r="W15" s="41">
        <v>8</v>
      </c>
      <c r="X15" s="42"/>
      <c r="Y15" s="42"/>
      <c r="Z15" s="42"/>
      <c r="AA15" s="42"/>
      <c r="AB15" s="42"/>
      <c r="AC15" s="24">
        <f t="shared" si="3"/>
        <v>0</v>
      </c>
      <c r="AD15" s="16">
        <v>89</v>
      </c>
      <c r="AE15" s="16">
        <v>1</v>
      </c>
      <c r="AF15" s="16">
        <v>174</v>
      </c>
      <c r="AG15" s="16">
        <v>4</v>
      </c>
      <c r="AH15" s="16"/>
      <c r="AI15" s="40">
        <f t="shared" si="4"/>
        <v>174.025</v>
      </c>
      <c r="AJ15" s="42">
        <v>19111</v>
      </c>
      <c r="AK15" s="42"/>
      <c r="AL15" s="24">
        <f t="shared" si="5"/>
        <v>109.81755494900158</v>
      </c>
      <c r="AM15" s="16">
        <v>87</v>
      </c>
      <c r="AN15" s="16">
        <v>17111</v>
      </c>
      <c r="AO15" s="16"/>
      <c r="AP15" s="39">
        <f t="shared" si="6"/>
        <v>196.67816091954023</v>
      </c>
      <c r="AQ15" s="42">
        <v>1</v>
      </c>
      <c r="AR15" s="42">
        <v>800</v>
      </c>
      <c r="AS15" s="42"/>
      <c r="AT15" s="12">
        <f t="shared" si="7"/>
        <v>800</v>
      </c>
      <c r="AU15" s="16">
        <v>1</v>
      </c>
      <c r="AV15" s="16">
        <v>1200</v>
      </c>
      <c r="AW15" s="16"/>
      <c r="AX15" s="39">
        <f t="shared" si="8"/>
        <v>1200</v>
      </c>
      <c r="AY15" s="42"/>
      <c r="AZ15" s="42"/>
      <c r="BA15" s="42"/>
      <c r="BB15" s="12"/>
      <c r="BC15" s="16"/>
      <c r="BD15" s="16"/>
      <c r="BE15" s="16"/>
      <c r="BF15" s="39"/>
      <c r="BG15" s="42"/>
      <c r="BH15" s="42"/>
      <c r="BI15" s="42"/>
      <c r="BJ15" s="12"/>
      <c r="BK15" s="16"/>
      <c r="BL15" s="16"/>
      <c r="BM15" s="16"/>
      <c r="BN15" s="39"/>
      <c r="BO15" s="42"/>
      <c r="BP15" s="42"/>
      <c r="BQ15" s="42"/>
      <c r="BR15" s="12"/>
      <c r="BS15" s="16"/>
      <c r="BT15" s="16"/>
      <c r="BU15" s="16"/>
      <c r="BV15" s="39"/>
    </row>
    <row r="16" spans="1:74" s="25" customFormat="1" ht="12">
      <c r="A16" s="25">
        <v>1</v>
      </c>
      <c r="B16" s="25">
        <v>9</v>
      </c>
      <c r="C16" s="25" t="s">
        <v>228</v>
      </c>
      <c r="D16" s="98">
        <v>1</v>
      </c>
      <c r="E16" s="42">
        <v>72</v>
      </c>
      <c r="F16" s="42">
        <v>3560</v>
      </c>
      <c r="G16" s="42"/>
      <c r="H16" s="20">
        <f t="shared" si="1"/>
        <v>49.44444444444444</v>
      </c>
      <c r="I16" s="16">
        <v>2240</v>
      </c>
      <c r="J16" s="16"/>
      <c r="K16" s="16"/>
      <c r="L16" s="16">
        <v>93653</v>
      </c>
      <c r="M16" s="16">
        <v>106</v>
      </c>
      <c r="N16" s="16"/>
      <c r="O16" s="46">
        <f t="shared" si="2"/>
        <v>93653.6625</v>
      </c>
      <c r="P16" s="42">
        <v>161640</v>
      </c>
      <c r="Q16" s="42"/>
      <c r="R16" s="20">
        <f t="shared" si="0"/>
        <v>1.7259335693358495</v>
      </c>
      <c r="S16" s="16"/>
      <c r="T16" s="16"/>
      <c r="U16" s="71"/>
      <c r="V16" s="41">
        <v>1</v>
      </c>
      <c r="W16" s="41">
        <v>9</v>
      </c>
      <c r="X16" s="42">
        <v>1</v>
      </c>
      <c r="Y16" s="42">
        <v>1</v>
      </c>
      <c r="Z16" s="42">
        <v>2</v>
      </c>
      <c r="AA16" s="42"/>
      <c r="AB16" s="42"/>
      <c r="AC16" s="24">
        <f t="shared" si="3"/>
        <v>2</v>
      </c>
      <c r="AD16" s="16">
        <v>111</v>
      </c>
      <c r="AE16" s="16">
        <v>1</v>
      </c>
      <c r="AF16" s="16">
        <v>206</v>
      </c>
      <c r="AG16" s="16">
        <v>35</v>
      </c>
      <c r="AH16" s="16"/>
      <c r="AI16" s="40">
        <f t="shared" si="4"/>
        <v>206.21875</v>
      </c>
      <c r="AJ16" s="42">
        <v>23830</v>
      </c>
      <c r="AK16" s="42"/>
      <c r="AL16" s="24">
        <f t="shared" si="5"/>
        <v>115.55690256099409</v>
      </c>
      <c r="AM16" s="16">
        <v>109</v>
      </c>
      <c r="AN16" s="16">
        <v>22680</v>
      </c>
      <c r="AO16" s="16"/>
      <c r="AP16" s="39">
        <f t="shared" si="6"/>
        <v>208.07339449541286</v>
      </c>
      <c r="AQ16" s="42">
        <v>2</v>
      </c>
      <c r="AR16" s="42">
        <v>1150</v>
      </c>
      <c r="AS16" s="42"/>
      <c r="AT16" s="12">
        <f t="shared" si="7"/>
        <v>575</v>
      </c>
      <c r="AU16" s="16"/>
      <c r="AV16" s="16"/>
      <c r="AW16" s="16"/>
      <c r="AX16" s="39"/>
      <c r="AY16" s="42"/>
      <c r="AZ16" s="42"/>
      <c r="BA16" s="42"/>
      <c r="BB16" s="12"/>
      <c r="BC16" s="16"/>
      <c r="BD16" s="16"/>
      <c r="BE16" s="16"/>
      <c r="BF16" s="39"/>
      <c r="BG16" s="42"/>
      <c r="BH16" s="42"/>
      <c r="BI16" s="42"/>
      <c r="BJ16" s="12"/>
      <c r="BK16" s="16"/>
      <c r="BL16" s="16"/>
      <c r="BM16" s="16"/>
      <c r="BN16" s="39"/>
      <c r="BO16" s="42"/>
      <c r="BP16" s="42"/>
      <c r="BQ16" s="42"/>
      <c r="BR16" s="12"/>
      <c r="BS16" s="16"/>
      <c r="BT16" s="16"/>
      <c r="BU16" s="16"/>
      <c r="BV16" s="39"/>
    </row>
    <row r="17" spans="1:74" s="25" customFormat="1" ht="12">
      <c r="A17" s="25">
        <v>1</v>
      </c>
      <c r="B17" s="25">
        <v>10</v>
      </c>
      <c r="C17" s="25" t="s">
        <v>229</v>
      </c>
      <c r="D17" s="98">
        <v>1</v>
      </c>
      <c r="E17" s="42">
        <v>216</v>
      </c>
      <c r="F17" s="42">
        <v>8114</v>
      </c>
      <c r="G17" s="42">
        <v>49</v>
      </c>
      <c r="H17" s="20">
        <f t="shared" si="1"/>
        <v>37.56708333333333</v>
      </c>
      <c r="I17" s="16">
        <v>8439</v>
      </c>
      <c r="J17" s="16"/>
      <c r="K17" s="16"/>
      <c r="L17" s="16">
        <v>68841</v>
      </c>
      <c r="M17" s="16">
        <v>37</v>
      </c>
      <c r="N17" s="16">
        <v>7</v>
      </c>
      <c r="O17" s="46">
        <f t="shared" si="2"/>
        <v>68841.23141069789</v>
      </c>
      <c r="P17" s="42">
        <v>218106</v>
      </c>
      <c r="Q17" s="42">
        <v>83</v>
      </c>
      <c r="R17" s="20">
        <f t="shared" si="0"/>
        <v>3.1682586951241887</v>
      </c>
      <c r="S17" s="16"/>
      <c r="T17" s="16"/>
      <c r="U17" s="71"/>
      <c r="V17" s="41">
        <v>1</v>
      </c>
      <c r="W17" s="41">
        <v>10</v>
      </c>
      <c r="X17" s="42">
        <v>3</v>
      </c>
      <c r="Y17" s="42"/>
      <c r="Z17" s="42">
        <v>2</v>
      </c>
      <c r="AA17" s="42">
        <v>80</v>
      </c>
      <c r="AB17" s="42"/>
      <c r="AC17" s="24">
        <f t="shared" si="3"/>
        <v>2.5</v>
      </c>
      <c r="AD17" s="16">
        <v>198</v>
      </c>
      <c r="AE17" s="19">
        <v>19</v>
      </c>
      <c r="AF17" s="19">
        <v>95</v>
      </c>
      <c r="AG17" s="19"/>
      <c r="AH17" s="19">
        <v>54</v>
      </c>
      <c r="AI17" s="40">
        <f t="shared" si="4"/>
        <v>95.0012396694215</v>
      </c>
      <c r="AJ17" s="45">
        <v>60506</v>
      </c>
      <c r="AK17" s="42"/>
      <c r="AL17" s="24">
        <f t="shared" si="5"/>
        <v>636.8969521928813</v>
      </c>
      <c r="AM17" s="16">
        <v>179</v>
      </c>
      <c r="AN17" s="16">
        <v>39906</v>
      </c>
      <c r="AO17" s="16"/>
      <c r="AP17" s="39">
        <f t="shared" si="6"/>
        <v>222.9385474860335</v>
      </c>
      <c r="AQ17" s="42">
        <v>11</v>
      </c>
      <c r="AR17" s="45">
        <v>8106</v>
      </c>
      <c r="AS17" s="42"/>
      <c r="AT17" s="12">
        <f t="shared" si="7"/>
        <v>736.9090909090909</v>
      </c>
      <c r="AU17" s="16">
        <v>8</v>
      </c>
      <c r="AV17" s="16">
        <v>12500</v>
      </c>
      <c r="AW17" s="16"/>
      <c r="AX17" s="39">
        <f t="shared" si="8"/>
        <v>1562.5</v>
      </c>
      <c r="AY17" s="42"/>
      <c r="AZ17" s="42"/>
      <c r="BA17" s="42"/>
      <c r="BB17" s="12"/>
      <c r="BC17" s="16"/>
      <c r="BD17" s="16"/>
      <c r="BE17" s="16"/>
      <c r="BF17" s="39"/>
      <c r="BG17" s="42"/>
      <c r="BH17" s="42"/>
      <c r="BI17" s="42"/>
      <c r="BJ17" s="12"/>
      <c r="BK17" s="16"/>
      <c r="BL17" s="16"/>
      <c r="BM17" s="16"/>
      <c r="BN17" s="39"/>
      <c r="BO17" s="42"/>
      <c r="BP17" s="42"/>
      <c r="BQ17" s="42"/>
      <c r="BR17" s="12"/>
      <c r="BS17" s="16"/>
      <c r="BT17" s="16"/>
      <c r="BU17" s="16"/>
      <c r="BV17" s="39"/>
    </row>
    <row r="18" spans="1:74" s="25" customFormat="1" ht="12">
      <c r="A18" s="25">
        <v>1</v>
      </c>
      <c r="B18" s="25">
        <v>11</v>
      </c>
      <c r="C18" s="25" t="s">
        <v>230</v>
      </c>
      <c r="D18" s="98">
        <v>1</v>
      </c>
      <c r="E18" s="42">
        <v>100</v>
      </c>
      <c r="F18" s="42">
        <v>1343</v>
      </c>
      <c r="G18" s="42"/>
      <c r="H18" s="20">
        <f t="shared" si="1"/>
        <v>13.43</v>
      </c>
      <c r="I18" s="16">
        <v>213578</v>
      </c>
      <c r="J18" s="16">
        <v>53</v>
      </c>
      <c r="K18" s="16"/>
      <c r="L18" s="16">
        <v>26398</v>
      </c>
      <c r="M18" s="16">
        <v>32</v>
      </c>
      <c r="N18" s="16"/>
      <c r="O18" s="46">
        <f t="shared" si="2"/>
        <v>26398.2</v>
      </c>
      <c r="P18" s="42">
        <v>111695</v>
      </c>
      <c r="Q18" s="42"/>
      <c r="R18" s="20">
        <f t="shared" si="0"/>
        <v>4.2311597002825945</v>
      </c>
      <c r="S18" s="16"/>
      <c r="T18" s="16"/>
      <c r="U18" s="71"/>
      <c r="V18" s="41">
        <v>1</v>
      </c>
      <c r="W18" s="41">
        <v>11</v>
      </c>
      <c r="X18" s="42">
        <v>35</v>
      </c>
      <c r="Y18" s="42">
        <v>3</v>
      </c>
      <c r="Z18" s="42">
        <v>20</v>
      </c>
      <c r="AA18" s="42">
        <v>158</v>
      </c>
      <c r="AB18" s="42"/>
      <c r="AC18" s="24">
        <f t="shared" si="3"/>
        <v>20.9875</v>
      </c>
      <c r="AD18" s="16">
        <v>42</v>
      </c>
      <c r="AE18" s="16">
        <v>17</v>
      </c>
      <c r="AF18" s="16">
        <v>12</v>
      </c>
      <c r="AG18" s="16"/>
      <c r="AH18" s="16"/>
      <c r="AI18" s="40">
        <f t="shared" si="4"/>
        <v>12</v>
      </c>
      <c r="AJ18" s="42">
        <v>10069</v>
      </c>
      <c r="AK18" s="42"/>
      <c r="AL18" s="24">
        <f t="shared" si="5"/>
        <v>839.0833333333334</v>
      </c>
      <c r="AM18" s="16">
        <v>42</v>
      </c>
      <c r="AN18" s="16">
        <v>10069</v>
      </c>
      <c r="AO18" s="16"/>
      <c r="AP18" s="39">
        <f t="shared" si="6"/>
        <v>239.73809523809524</v>
      </c>
      <c r="AQ18" s="42"/>
      <c r="AR18" s="42"/>
      <c r="AS18" s="42"/>
      <c r="AT18" s="12"/>
      <c r="AU18" s="16"/>
      <c r="AV18" s="16"/>
      <c r="AW18" s="16"/>
      <c r="AX18" s="39"/>
      <c r="AY18" s="42"/>
      <c r="AZ18" s="42"/>
      <c r="BA18" s="42"/>
      <c r="BB18" s="12"/>
      <c r="BC18" s="16"/>
      <c r="BD18" s="16"/>
      <c r="BE18" s="16"/>
      <c r="BF18" s="39"/>
      <c r="BG18" s="42"/>
      <c r="BH18" s="42"/>
      <c r="BI18" s="42"/>
      <c r="BJ18" s="12"/>
      <c r="BK18" s="16"/>
      <c r="BL18" s="16"/>
      <c r="BM18" s="16"/>
      <c r="BN18" s="39"/>
      <c r="BO18" s="42"/>
      <c r="BP18" s="42"/>
      <c r="BQ18" s="42"/>
      <c r="BR18" s="12"/>
      <c r="BS18" s="16"/>
      <c r="BT18" s="16"/>
      <c r="BU18" s="16"/>
      <c r="BV18" s="39"/>
    </row>
    <row r="19" spans="1:74" s="25" customFormat="1" ht="12">
      <c r="A19" s="25">
        <v>1</v>
      </c>
      <c r="B19" s="25">
        <v>12</v>
      </c>
      <c r="C19" s="25" t="s">
        <v>231</v>
      </c>
      <c r="D19" s="98">
        <v>1</v>
      </c>
      <c r="E19" s="42">
        <v>41</v>
      </c>
      <c r="F19" s="42">
        <v>1328</v>
      </c>
      <c r="G19" s="42"/>
      <c r="H19" s="20">
        <f t="shared" si="1"/>
        <v>32.390243902439025</v>
      </c>
      <c r="I19" s="16">
        <v>167718</v>
      </c>
      <c r="J19" s="16">
        <v>80</v>
      </c>
      <c r="K19" s="16"/>
      <c r="L19" s="16">
        <v>140278</v>
      </c>
      <c r="M19" s="16">
        <v>87</v>
      </c>
      <c r="N19" s="16"/>
      <c r="O19" s="46">
        <f t="shared" si="2"/>
        <v>140278.54375</v>
      </c>
      <c r="P19" s="42">
        <v>227304</v>
      </c>
      <c r="Q19" s="42">
        <v>40</v>
      </c>
      <c r="R19" s="20">
        <f t="shared" si="0"/>
        <v>1.6203789540693745</v>
      </c>
      <c r="S19" s="16"/>
      <c r="T19" s="16"/>
      <c r="U19" s="71"/>
      <c r="V19" s="41">
        <v>1</v>
      </c>
      <c r="W19" s="41">
        <v>12</v>
      </c>
      <c r="X19" s="42">
        <v>35</v>
      </c>
      <c r="Y19" s="42">
        <v>2</v>
      </c>
      <c r="Z19" s="42">
        <v>70</v>
      </c>
      <c r="AA19" s="42"/>
      <c r="AB19" s="42"/>
      <c r="AC19" s="24">
        <f t="shared" si="3"/>
        <v>70</v>
      </c>
      <c r="AD19" s="16">
        <v>63</v>
      </c>
      <c r="AE19" s="16">
        <v>4</v>
      </c>
      <c r="AF19" s="16">
        <v>124</v>
      </c>
      <c r="AG19" s="16"/>
      <c r="AH19" s="16"/>
      <c r="AI19" s="40">
        <f t="shared" si="4"/>
        <v>124</v>
      </c>
      <c r="AJ19" s="42">
        <v>15873</v>
      </c>
      <c r="AK19" s="42"/>
      <c r="AL19" s="24">
        <f t="shared" si="5"/>
        <v>128.00806451612902</v>
      </c>
      <c r="AM19" s="16">
        <v>57</v>
      </c>
      <c r="AN19" s="16">
        <v>12073</v>
      </c>
      <c r="AO19" s="16"/>
      <c r="AP19" s="39">
        <f t="shared" si="6"/>
        <v>211.80701754385964</v>
      </c>
      <c r="AQ19" s="42">
        <v>6</v>
      </c>
      <c r="AR19" s="42">
        <v>3800</v>
      </c>
      <c r="AS19" s="42"/>
      <c r="AT19" s="12">
        <f t="shared" si="7"/>
        <v>633.3333333333334</v>
      </c>
      <c r="AU19" s="16"/>
      <c r="AV19" s="16"/>
      <c r="AW19" s="16"/>
      <c r="AX19" s="39"/>
      <c r="AY19" s="42"/>
      <c r="AZ19" s="42"/>
      <c r="BA19" s="42"/>
      <c r="BB19" s="12"/>
      <c r="BC19" s="16"/>
      <c r="BD19" s="16"/>
      <c r="BE19" s="16"/>
      <c r="BF19" s="39"/>
      <c r="BG19" s="42"/>
      <c r="BH19" s="42"/>
      <c r="BI19" s="42"/>
      <c r="BJ19" s="12"/>
      <c r="BK19" s="16"/>
      <c r="BL19" s="16"/>
      <c r="BM19" s="16"/>
      <c r="BN19" s="39"/>
      <c r="BO19" s="42"/>
      <c r="BP19" s="42"/>
      <c r="BQ19" s="42"/>
      <c r="BR19" s="12"/>
      <c r="BS19" s="16"/>
      <c r="BT19" s="16"/>
      <c r="BU19" s="16"/>
      <c r="BV19" s="39"/>
    </row>
    <row r="20" spans="1:74" s="25" customFormat="1" ht="12">
      <c r="A20" s="25">
        <v>1</v>
      </c>
      <c r="B20" s="25">
        <v>13</v>
      </c>
      <c r="C20" s="25" t="s">
        <v>232</v>
      </c>
      <c r="D20" s="98">
        <v>1</v>
      </c>
      <c r="E20" s="42">
        <v>114</v>
      </c>
      <c r="F20" s="42">
        <v>4999</v>
      </c>
      <c r="G20" s="42"/>
      <c r="H20" s="20">
        <f t="shared" si="1"/>
        <v>43.85087719298246</v>
      </c>
      <c r="I20" s="16">
        <v>3460064</v>
      </c>
      <c r="J20" s="16"/>
      <c r="K20" s="16"/>
      <c r="L20" s="16">
        <v>238930</v>
      </c>
      <c r="M20" s="16">
        <v>9</v>
      </c>
      <c r="N20" s="16">
        <v>132</v>
      </c>
      <c r="O20" s="46">
        <f t="shared" si="2"/>
        <v>238930.05928030302</v>
      </c>
      <c r="P20" s="42">
        <v>405094</v>
      </c>
      <c r="Q20" s="42">
        <v>28</v>
      </c>
      <c r="R20" s="20">
        <f t="shared" si="0"/>
        <v>1.6954513016077224</v>
      </c>
      <c r="S20" s="16"/>
      <c r="T20" s="16"/>
      <c r="U20" s="71"/>
      <c r="V20" s="41">
        <v>1</v>
      </c>
      <c r="W20" s="41">
        <v>13</v>
      </c>
      <c r="X20" s="42"/>
      <c r="Y20" s="42"/>
      <c r="Z20" s="42"/>
      <c r="AA20" s="42"/>
      <c r="AB20" s="42"/>
      <c r="AC20" s="24">
        <f t="shared" si="3"/>
        <v>0</v>
      </c>
      <c r="AD20" s="16">
        <v>119</v>
      </c>
      <c r="AE20" s="16">
        <v>7</v>
      </c>
      <c r="AF20" s="16">
        <v>106</v>
      </c>
      <c r="AG20" s="16">
        <v>31</v>
      </c>
      <c r="AH20" s="16"/>
      <c r="AI20" s="40">
        <f t="shared" si="4"/>
        <v>106.19375</v>
      </c>
      <c r="AJ20" s="42">
        <v>29466</v>
      </c>
      <c r="AK20" s="42"/>
      <c r="AL20" s="24">
        <f t="shared" si="5"/>
        <v>277.4739568006592</v>
      </c>
      <c r="AM20" s="16">
        <v>110</v>
      </c>
      <c r="AN20" s="16">
        <v>22191</v>
      </c>
      <c r="AO20" s="16"/>
      <c r="AP20" s="39">
        <f t="shared" si="6"/>
        <v>201.73636363636365</v>
      </c>
      <c r="AQ20" s="42">
        <v>7</v>
      </c>
      <c r="AR20" s="42">
        <v>4775</v>
      </c>
      <c r="AS20" s="42"/>
      <c r="AT20" s="12">
        <f t="shared" si="7"/>
        <v>682.1428571428571</v>
      </c>
      <c r="AU20" s="16">
        <v>2</v>
      </c>
      <c r="AV20" s="16">
        <v>2500</v>
      </c>
      <c r="AW20" s="16"/>
      <c r="AX20" s="39">
        <f t="shared" si="8"/>
        <v>1250</v>
      </c>
      <c r="AY20" s="42"/>
      <c r="AZ20" s="42"/>
      <c r="BA20" s="42"/>
      <c r="BB20" s="12"/>
      <c r="BC20" s="16"/>
      <c r="BD20" s="16"/>
      <c r="BE20" s="16"/>
      <c r="BF20" s="39"/>
      <c r="BG20" s="42"/>
      <c r="BH20" s="42"/>
      <c r="BI20" s="42"/>
      <c r="BJ20" s="12"/>
      <c r="BK20" s="16"/>
      <c r="BL20" s="16"/>
      <c r="BM20" s="16"/>
      <c r="BN20" s="39"/>
      <c r="BO20" s="42"/>
      <c r="BP20" s="42"/>
      <c r="BQ20" s="42"/>
      <c r="BR20" s="12"/>
      <c r="BS20" s="16"/>
      <c r="BT20" s="16"/>
      <c r="BU20" s="16"/>
      <c r="BV20" s="39"/>
    </row>
    <row r="21" spans="1:74" s="25" customFormat="1" ht="12">
      <c r="A21" s="25">
        <v>1</v>
      </c>
      <c r="B21" s="25">
        <v>14</v>
      </c>
      <c r="C21" s="25" t="s">
        <v>233</v>
      </c>
      <c r="D21" s="98">
        <v>1</v>
      </c>
      <c r="E21" s="42">
        <v>113</v>
      </c>
      <c r="F21" s="42">
        <v>5451</v>
      </c>
      <c r="G21" s="42"/>
      <c r="H21" s="20">
        <f t="shared" si="1"/>
        <v>48.23893805309734</v>
      </c>
      <c r="I21" s="16">
        <v>50</v>
      </c>
      <c r="J21" s="16"/>
      <c r="K21" s="16"/>
      <c r="L21" s="16">
        <v>36705</v>
      </c>
      <c r="M21" s="16"/>
      <c r="N21" s="16"/>
      <c r="O21" s="46">
        <f t="shared" si="2"/>
        <v>36705</v>
      </c>
      <c r="P21" s="42">
        <v>273301</v>
      </c>
      <c r="Q21" s="42">
        <v>20</v>
      </c>
      <c r="R21" s="20">
        <f t="shared" si="0"/>
        <v>7.445884756845117</v>
      </c>
      <c r="S21" s="16"/>
      <c r="T21" s="16"/>
      <c r="U21" s="71"/>
      <c r="V21" s="41">
        <v>1</v>
      </c>
      <c r="W21" s="41">
        <v>14</v>
      </c>
      <c r="X21" s="42"/>
      <c r="Y21" s="42"/>
      <c r="Z21" s="42"/>
      <c r="AA21" s="42"/>
      <c r="AB21" s="42"/>
      <c r="AC21" s="24">
        <f t="shared" si="3"/>
        <v>0</v>
      </c>
      <c r="AD21" s="16">
        <v>110</v>
      </c>
      <c r="AE21" s="16">
        <v>7</v>
      </c>
      <c r="AF21" s="16">
        <v>52</v>
      </c>
      <c r="AG21" s="16">
        <v>84</v>
      </c>
      <c r="AH21" s="16"/>
      <c r="AI21" s="40">
        <f t="shared" si="4"/>
        <v>52.525</v>
      </c>
      <c r="AJ21" s="42">
        <v>25456</v>
      </c>
      <c r="AK21" s="42">
        <v>80</v>
      </c>
      <c r="AL21" s="24">
        <f t="shared" si="5"/>
        <v>484.64540694907186</v>
      </c>
      <c r="AM21" s="16">
        <v>105</v>
      </c>
      <c r="AN21" s="16">
        <v>21916</v>
      </c>
      <c r="AO21" s="16">
        <v>80</v>
      </c>
      <c r="AP21" s="39">
        <f t="shared" si="6"/>
        <v>208.73142857142855</v>
      </c>
      <c r="AQ21" s="42">
        <v>5</v>
      </c>
      <c r="AR21" s="42">
        <v>3540</v>
      </c>
      <c r="AS21" s="42"/>
      <c r="AT21" s="12">
        <f t="shared" si="7"/>
        <v>708</v>
      </c>
      <c r="AU21" s="16"/>
      <c r="AV21" s="16"/>
      <c r="AW21" s="16"/>
      <c r="AX21" s="39"/>
      <c r="AY21" s="42"/>
      <c r="AZ21" s="42"/>
      <c r="BA21" s="42"/>
      <c r="BB21" s="12"/>
      <c r="BC21" s="16"/>
      <c r="BD21" s="16"/>
      <c r="BE21" s="16"/>
      <c r="BF21" s="39"/>
      <c r="BG21" s="42"/>
      <c r="BH21" s="42"/>
      <c r="BI21" s="42"/>
      <c r="BJ21" s="12"/>
      <c r="BK21" s="16"/>
      <c r="BL21" s="16"/>
      <c r="BM21" s="16"/>
      <c r="BN21" s="39"/>
      <c r="BO21" s="42"/>
      <c r="BP21" s="42"/>
      <c r="BQ21" s="42"/>
      <c r="BR21" s="12"/>
      <c r="BS21" s="16"/>
      <c r="BT21" s="16"/>
      <c r="BU21" s="16"/>
      <c r="BV21" s="39"/>
    </row>
    <row r="22" spans="1:74" s="25" customFormat="1" ht="12">
      <c r="A22" s="25">
        <v>1</v>
      </c>
      <c r="B22" s="25">
        <v>15</v>
      </c>
      <c r="C22" s="25" t="s">
        <v>234</v>
      </c>
      <c r="D22" s="98">
        <v>1</v>
      </c>
      <c r="E22" s="42">
        <v>84</v>
      </c>
      <c r="F22" s="42">
        <v>4887</v>
      </c>
      <c r="G22" s="42"/>
      <c r="H22" s="20">
        <f t="shared" si="1"/>
        <v>58.17857142857143</v>
      </c>
      <c r="I22" s="16">
        <v>400</v>
      </c>
      <c r="J22" s="16">
        <v>44</v>
      </c>
      <c r="K22" s="16">
        <v>161</v>
      </c>
      <c r="L22" s="16">
        <v>101230</v>
      </c>
      <c r="M22" s="16">
        <v>24</v>
      </c>
      <c r="N22" s="16">
        <v>180</v>
      </c>
      <c r="O22" s="46">
        <f t="shared" si="2"/>
        <v>101230.1541322314</v>
      </c>
      <c r="P22" s="42">
        <v>587859</v>
      </c>
      <c r="Q22" s="42">
        <v>30</v>
      </c>
      <c r="R22" s="20">
        <f t="shared" si="0"/>
        <v>5.807156030130228</v>
      </c>
      <c r="S22" s="16"/>
      <c r="T22" s="16"/>
      <c r="U22" s="71"/>
      <c r="V22" s="41">
        <v>1</v>
      </c>
      <c r="W22" s="41">
        <v>15</v>
      </c>
      <c r="X22" s="42">
        <v>3</v>
      </c>
      <c r="Y22" s="42">
        <v>1</v>
      </c>
      <c r="Z22" s="42"/>
      <c r="AA22" s="42">
        <v>90</v>
      </c>
      <c r="AB22" s="42"/>
      <c r="AC22" s="24">
        <f t="shared" si="3"/>
        <v>0.5625</v>
      </c>
      <c r="AD22" s="16">
        <v>269</v>
      </c>
      <c r="AE22" s="16">
        <v>83</v>
      </c>
      <c r="AF22" s="16">
        <v>83</v>
      </c>
      <c r="AG22" s="16">
        <v>23</v>
      </c>
      <c r="AH22" s="16">
        <v>142</v>
      </c>
      <c r="AI22" s="40">
        <f t="shared" si="4"/>
        <v>83.14700987144168</v>
      </c>
      <c r="AJ22" s="42">
        <v>122195</v>
      </c>
      <c r="AK22" s="42">
        <v>70</v>
      </c>
      <c r="AL22" s="24">
        <f t="shared" si="5"/>
        <v>1469.625909445603</v>
      </c>
      <c r="AM22" s="16">
        <v>185</v>
      </c>
      <c r="AN22" s="16">
        <v>47349</v>
      </c>
      <c r="AO22" s="16"/>
      <c r="AP22" s="39">
        <f t="shared" si="6"/>
        <v>255.94054054054055</v>
      </c>
      <c r="AQ22" s="42">
        <v>62</v>
      </c>
      <c r="AR22" s="42">
        <v>45904</v>
      </c>
      <c r="AS22" s="42">
        <v>50</v>
      </c>
      <c r="AT22" s="12">
        <f t="shared" si="7"/>
        <v>740.3951612903226</v>
      </c>
      <c r="AU22" s="16">
        <v>22</v>
      </c>
      <c r="AV22" s="16">
        <v>28942</v>
      </c>
      <c r="AW22" s="16">
        <v>20</v>
      </c>
      <c r="AX22" s="39">
        <f t="shared" si="8"/>
        <v>1315.5545454545454</v>
      </c>
      <c r="AY22" s="42"/>
      <c r="AZ22" s="42"/>
      <c r="BA22" s="42"/>
      <c r="BB22" s="12"/>
      <c r="BC22" s="16"/>
      <c r="BD22" s="16"/>
      <c r="BE22" s="16"/>
      <c r="BF22" s="39"/>
      <c r="BG22" s="42"/>
      <c r="BH22" s="42"/>
      <c r="BI22" s="42"/>
      <c r="BJ22" s="12"/>
      <c r="BK22" s="16"/>
      <c r="BL22" s="16"/>
      <c r="BM22" s="16"/>
      <c r="BN22" s="39"/>
      <c r="BO22" s="42"/>
      <c r="BP22" s="42"/>
      <c r="BQ22" s="42"/>
      <c r="BR22" s="12"/>
      <c r="BS22" s="16"/>
      <c r="BT22" s="16"/>
      <c r="BU22" s="16"/>
      <c r="BV22" s="39"/>
    </row>
    <row r="23" spans="1:74" s="25" customFormat="1" ht="12">
      <c r="A23" s="25">
        <v>1</v>
      </c>
      <c r="B23" s="25">
        <v>16</v>
      </c>
      <c r="C23" s="25" t="s">
        <v>235</v>
      </c>
      <c r="D23" s="98">
        <v>1</v>
      </c>
      <c r="E23" s="42">
        <v>87</v>
      </c>
      <c r="F23" s="42">
        <v>4522</v>
      </c>
      <c r="G23" s="42"/>
      <c r="H23" s="20">
        <f t="shared" si="1"/>
        <v>51.97701149425287</v>
      </c>
      <c r="I23" s="16">
        <v>330</v>
      </c>
      <c r="J23" s="16"/>
      <c r="K23" s="16"/>
      <c r="L23" s="16">
        <v>68862</v>
      </c>
      <c r="M23" s="16">
        <v>17</v>
      </c>
      <c r="N23" s="16"/>
      <c r="O23" s="46">
        <f t="shared" si="2"/>
        <v>68862.10625</v>
      </c>
      <c r="P23" s="42">
        <v>309976</v>
      </c>
      <c r="Q23" s="42">
        <v>87</v>
      </c>
      <c r="R23" s="20">
        <f t="shared" si="0"/>
        <v>4.501414302877208</v>
      </c>
      <c r="S23" s="16"/>
      <c r="T23" s="16"/>
      <c r="U23" s="71"/>
      <c r="V23" s="41">
        <v>1</v>
      </c>
      <c r="W23" s="41">
        <v>16</v>
      </c>
      <c r="X23" s="42">
        <v>2</v>
      </c>
      <c r="Y23" s="42"/>
      <c r="Z23" s="42"/>
      <c r="AA23" s="42">
        <v>80</v>
      </c>
      <c r="AB23" s="42"/>
      <c r="AC23" s="24">
        <f t="shared" si="3"/>
        <v>0.5</v>
      </c>
      <c r="AD23" s="16">
        <v>148</v>
      </c>
      <c r="AE23" s="16">
        <v>6</v>
      </c>
      <c r="AF23" s="16">
        <v>36</v>
      </c>
      <c r="AG23" s="16">
        <v>154</v>
      </c>
      <c r="AH23" s="16"/>
      <c r="AI23" s="40">
        <f t="shared" si="4"/>
        <v>36.9625</v>
      </c>
      <c r="AJ23" s="42">
        <v>33327</v>
      </c>
      <c r="AK23" s="42">
        <v>50</v>
      </c>
      <c r="AL23" s="24">
        <f t="shared" si="5"/>
        <v>901.6435576597904</v>
      </c>
      <c r="AM23" s="16">
        <v>136</v>
      </c>
      <c r="AN23" s="16">
        <v>24121</v>
      </c>
      <c r="AO23" s="16">
        <v>25</v>
      </c>
      <c r="AP23" s="39">
        <f t="shared" si="6"/>
        <v>177.3621323529412</v>
      </c>
      <c r="AQ23" s="42">
        <v>11</v>
      </c>
      <c r="AR23" s="42">
        <v>7950</v>
      </c>
      <c r="AS23" s="42">
        <v>25</v>
      </c>
      <c r="AT23" s="12">
        <f t="shared" si="7"/>
        <v>722.75</v>
      </c>
      <c r="AU23" s="16">
        <v>1</v>
      </c>
      <c r="AV23" s="16">
        <v>1250</v>
      </c>
      <c r="AW23" s="16"/>
      <c r="AX23" s="39">
        <f t="shared" si="8"/>
        <v>1250</v>
      </c>
      <c r="AY23" s="42"/>
      <c r="AZ23" s="42"/>
      <c r="BA23" s="42"/>
      <c r="BB23" s="12"/>
      <c r="BC23" s="16"/>
      <c r="BD23" s="16"/>
      <c r="BE23" s="16"/>
      <c r="BF23" s="39"/>
      <c r="BG23" s="42"/>
      <c r="BH23" s="42"/>
      <c r="BI23" s="42"/>
      <c r="BJ23" s="12"/>
      <c r="BK23" s="16"/>
      <c r="BL23" s="16"/>
      <c r="BM23" s="16"/>
      <c r="BN23" s="39"/>
      <c r="BO23" s="42"/>
      <c r="BP23" s="42"/>
      <c r="BQ23" s="42"/>
      <c r="BR23" s="12"/>
      <c r="BS23" s="16"/>
      <c r="BT23" s="16"/>
      <c r="BU23" s="16"/>
      <c r="BV23" s="39"/>
    </row>
    <row r="24" spans="1:74" s="25" customFormat="1" ht="12">
      <c r="A24" s="25">
        <v>1</v>
      </c>
      <c r="B24" s="25">
        <v>17</v>
      </c>
      <c r="C24" s="25" t="s">
        <v>236</v>
      </c>
      <c r="D24" s="98">
        <v>1</v>
      </c>
      <c r="E24" s="42">
        <v>134</v>
      </c>
      <c r="F24" s="42">
        <v>7252</v>
      </c>
      <c r="G24" s="42">
        <v>50</v>
      </c>
      <c r="H24" s="20">
        <f t="shared" si="1"/>
        <v>54.12313432835821</v>
      </c>
      <c r="I24" s="16"/>
      <c r="J24" s="16"/>
      <c r="K24" s="16"/>
      <c r="L24" s="16">
        <v>34933</v>
      </c>
      <c r="M24" s="16">
        <v>80</v>
      </c>
      <c r="N24" s="16"/>
      <c r="O24" s="46">
        <f t="shared" si="2"/>
        <v>34933.5</v>
      </c>
      <c r="P24" s="42">
        <v>209985</v>
      </c>
      <c r="Q24" s="42">
        <v>61</v>
      </c>
      <c r="R24" s="20">
        <f t="shared" si="0"/>
        <v>6.011009775716719</v>
      </c>
      <c r="S24" s="16"/>
      <c r="T24" s="16"/>
      <c r="U24" s="71"/>
      <c r="V24" s="41">
        <v>1</v>
      </c>
      <c r="W24" s="41">
        <v>17</v>
      </c>
      <c r="X24" s="42"/>
      <c r="Y24" s="42"/>
      <c r="Z24" s="42"/>
      <c r="AA24" s="42"/>
      <c r="AB24" s="42"/>
      <c r="AC24" s="24">
        <f t="shared" si="3"/>
        <v>0</v>
      </c>
      <c r="AD24" s="16">
        <v>109</v>
      </c>
      <c r="AE24" s="16"/>
      <c r="AF24" s="16">
        <v>35</v>
      </c>
      <c r="AG24" s="16">
        <v>70</v>
      </c>
      <c r="AH24" s="16"/>
      <c r="AI24" s="40">
        <f t="shared" si="4"/>
        <v>35.4375</v>
      </c>
      <c r="AJ24" s="42">
        <v>25297</v>
      </c>
      <c r="AK24" s="42"/>
      <c r="AL24" s="24">
        <f t="shared" si="5"/>
        <v>713.8483245149912</v>
      </c>
      <c r="AM24" s="16">
        <v>104</v>
      </c>
      <c r="AN24" s="16">
        <v>21997</v>
      </c>
      <c r="AO24" s="16"/>
      <c r="AP24" s="39">
        <f t="shared" si="6"/>
        <v>211.5096153846154</v>
      </c>
      <c r="AQ24" s="42">
        <v>5</v>
      </c>
      <c r="AR24" s="42">
        <v>3300</v>
      </c>
      <c r="AS24" s="42"/>
      <c r="AT24" s="12">
        <f t="shared" si="7"/>
        <v>660</v>
      </c>
      <c r="AU24" s="16"/>
      <c r="AV24" s="16"/>
      <c r="AW24" s="16"/>
      <c r="AX24" s="39"/>
      <c r="AY24" s="42"/>
      <c r="AZ24" s="42"/>
      <c r="BA24" s="42"/>
      <c r="BB24" s="12"/>
      <c r="BC24" s="16"/>
      <c r="BD24" s="16"/>
      <c r="BE24" s="16"/>
      <c r="BF24" s="39"/>
      <c r="BG24" s="42"/>
      <c r="BH24" s="42"/>
      <c r="BI24" s="42"/>
      <c r="BJ24" s="12"/>
      <c r="BK24" s="16"/>
      <c r="BL24" s="16"/>
      <c r="BM24" s="16"/>
      <c r="BN24" s="39"/>
      <c r="BO24" s="42"/>
      <c r="BP24" s="42"/>
      <c r="BQ24" s="42"/>
      <c r="BR24" s="12"/>
      <c r="BS24" s="16"/>
      <c r="BT24" s="16"/>
      <c r="BU24" s="16"/>
      <c r="BV24" s="39"/>
    </row>
    <row r="25" spans="1:74" s="25" customFormat="1" ht="12">
      <c r="A25" s="25">
        <v>1</v>
      </c>
      <c r="B25" s="25">
        <v>18</v>
      </c>
      <c r="C25" s="25" t="s">
        <v>237</v>
      </c>
      <c r="D25" s="98">
        <v>1</v>
      </c>
      <c r="E25" s="42">
        <v>106</v>
      </c>
      <c r="F25" s="42">
        <v>4667</v>
      </c>
      <c r="G25" s="42"/>
      <c r="H25" s="20">
        <f t="shared" si="1"/>
        <v>44.028301886792455</v>
      </c>
      <c r="I25" s="16"/>
      <c r="J25" s="16"/>
      <c r="K25" s="16"/>
      <c r="L25" s="16">
        <v>48178</v>
      </c>
      <c r="M25" s="16"/>
      <c r="N25" s="16"/>
      <c r="O25" s="46">
        <f t="shared" si="2"/>
        <v>48178</v>
      </c>
      <c r="P25" s="42">
        <v>199624</v>
      </c>
      <c r="Q25" s="42">
        <v>75</v>
      </c>
      <c r="R25" s="20">
        <f t="shared" si="0"/>
        <v>4.1434835402050725</v>
      </c>
      <c r="S25" s="16"/>
      <c r="T25" s="16"/>
      <c r="U25" s="71"/>
      <c r="V25" s="41">
        <v>1</v>
      </c>
      <c r="W25" s="41">
        <v>18</v>
      </c>
      <c r="X25" s="42"/>
      <c r="Y25" s="42"/>
      <c r="Z25" s="42"/>
      <c r="AA25" s="42"/>
      <c r="AB25" s="42"/>
      <c r="AC25" s="24">
        <f t="shared" si="3"/>
        <v>0</v>
      </c>
      <c r="AD25" s="16">
        <v>84</v>
      </c>
      <c r="AE25" s="16">
        <v>1</v>
      </c>
      <c r="AF25" s="16">
        <v>21</v>
      </c>
      <c r="AG25" s="16"/>
      <c r="AH25" s="16"/>
      <c r="AI25" s="40">
        <f t="shared" si="4"/>
        <v>21</v>
      </c>
      <c r="AJ25" s="42">
        <v>19156</v>
      </c>
      <c r="AK25" s="42"/>
      <c r="AL25" s="24">
        <f t="shared" si="5"/>
        <v>912.1904761904761</v>
      </c>
      <c r="AM25" s="16">
        <v>79</v>
      </c>
      <c r="AN25" s="16">
        <v>15056</v>
      </c>
      <c r="AO25" s="16"/>
      <c r="AP25" s="39">
        <f t="shared" si="6"/>
        <v>190.58227848101265</v>
      </c>
      <c r="AQ25" s="42">
        <v>4</v>
      </c>
      <c r="AR25" s="42">
        <v>2550</v>
      </c>
      <c r="AS25" s="42"/>
      <c r="AT25" s="12">
        <f t="shared" si="7"/>
        <v>637.5</v>
      </c>
      <c r="AU25" s="16">
        <v>1</v>
      </c>
      <c r="AV25" s="16">
        <v>1550</v>
      </c>
      <c r="AW25" s="16"/>
      <c r="AX25" s="39">
        <f t="shared" si="8"/>
        <v>1550</v>
      </c>
      <c r="AY25" s="42"/>
      <c r="AZ25" s="42"/>
      <c r="BA25" s="42"/>
      <c r="BB25" s="12"/>
      <c r="BC25" s="16"/>
      <c r="BD25" s="16"/>
      <c r="BE25" s="16"/>
      <c r="BF25" s="39"/>
      <c r="BG25" s="42"/>
      <c r="BH25" s="42"/>
      <c r="BI25" s="42"/>
      <c r="BJ25" s="12"/>
      <c r="BK25" s="16"/>
      <c r="BL25" s="16"/>
      <c r="BM25" s="16"/>
      <c r="BN25" s="39"/>
      <c r="BO25" s="42"/>
      <c r="BP25" s="42"/>
      <c r="BQ25" s="42"/>
      <c r="BR25" s="12"/>
      <c r="BS25" s="16"/>
      <c r="BT25" s="16"/>
      <c r="BU25" s="16"/>
      <c r="BV25" s="39"/>
    </row>
    <row r="26" spans="1:74" s="25" customFormat="1" ht="12">
      <c r="A26" s="25">
        <v>1</v>
      </c>
      <c r="B26" s="25">
        <v>19</v>
      </c>
      <c r="C26" s="25" t="s">
        <v>238</v>
      </c>
      <c r="D26" s="98">
        <v>1</v>
      </c>
      <c r="E26" s="42">
        <v>144</v>
      </c>
      <c r="F26" s="42">
        <v>4932</v>
      </c>
      <c r="G26" s="42">
        <v>40</v>
      </c>
      <c r="H26" s="20">
        <f t="shared" si="1"/>
        <v>34.25277777777777</v>
      </c>
      <c r="I26" s="16">
        <v>15333</v>
      </c>
      <c r="J26" s="16"/>
      <c r="K26" s="16"/>
      <c r="L26" s="16">
        <v>32623</v>
      </c>
      <c r="M26" s="16"/>
      <c r="N26" s="16"/>
      <c r="O26" s="46">
        <f t="shared" si="2"/>
        <v>32623</v>
      </c>
      <c r="P26" s="42">
        <v>116656</v>
      </c>
      <c r="Q26" s="42">
        <v>65</v>
      </c>
      <c r="R26" s="20">
        <f t="shared" si="0"/>
        <v>3.5759019710020534</v>
      </c>
      <c r="S26" s="16"/>
      <c r="T26" s="16"/>
      <c r="U26" s="71"/>
      <c r="V26" s="41">
        <v>1</v>
      </c>
      <c r="W26" s="41">
        <v>19</v>
      </c>
      <c r="X26" s="42">
        <v>26</v>
      </c>
      <c r="Y26" s="42"/>
      <c r="Z26" s="42">
        <v>26</v>
      </c>
      <c r="AA26" s="42"/>
      <c r="AB26" s="42"/>
      <c r="AC26" s="24">
        <f t="shared" si="3"/>
        <v>26</v>
      </c>
      <c r="AD26" s="16">
        <v>82</v>
      </c>
      <c r="AE26" s="16"/>
      <c r="AF26" s="16">
        <v>82</v>
      </c>
      <c r="AG26" s="16"/>
      <c r="AH26" s="16"/>
      <c r="AI26" s="40">
        <f t="shared" si="4"/>
        <v>82</v>
      </c>
      <c r="AJ26" s="42">
        <v>19457</v>
      </c>
      <c r="AK26" s="42">
        <v>90</v>
      </c>
      <c r="AL26" s="24">
        <f t="shared" si="5"/>
        <v>237.28048780487805</v>
      </c>
      <c r="AM26" s="16">
        <v>79</v>
      </c>
      <c r="AN26" s="16">
        <v>17422</v>
      </c>
      <c r="AO26" s="16">
        <v>90</v>
      </c>
      <c r="AP26" s="39">
        <f t="shared" si="6"/>
        <v>220.54303797468356</v>
      </c>
      <c r="AQ26" s="42">
        <v>3</v>
      </c>
      <c r="AR26" s="42">
        <v>2035</v>
      </c>
      <c r="AS26" s="42"/>
      <c r="AT26" s="12">
        <f t="shared" si="7"/>
        <v>678.3333333333334</v>
      </c>
      <c r="AU26" s="16"/>
      <c r="AV26" s="16"/>
      <c r="AW26" s="16"/>
      <c r="AX26" s="39"/>
      <c r="AY26" s="42"/>
      <c r="AZ26" s="42"/>
      <c r="BA26" s="42"/>
      <c r="BB26" s="12"/>
      <c r="BC26" s="16"/>
      <c r="BD26" s="16"/>
      <c r="BE26" s="16"/>
      <c r="BF26" s="39"/>
      <c r="BG26" s="42"/>
      <c r="BH26" s="42"/>
      <c r="BI26" s="42"/>
      <c r="BJ26" s="12"/>
      <c r="BK26" s="16"/>
      <c r="BL26" s="16"/>
      <c r="BM26" s="16"/>
      <c r="BN26" s="39"/>
      <c r="BO26" s="42"/>
      <c r="BP26" s="42"/>
      <c r="BQ26" s="42"/>
      <c r="BR26" s="12"/>
      <c r="BS26" s="16"/>
      <c r="BT26" s="16"/>
      <c r="BU26" s="16"/>
      <c r="BV26" s="39"/>
    </row>
    <row r="27" spans="1:74" s="25" customFormat="1" ht="12">
      <c r="A27" s="25">
        <v>1</v>
      </c>
      <c r="B27" s="25">
        <v>20</v>
      </c>
      <c r="C27" s="25" t="s">
        <v>239</v>
      </c>
      <c r="D27" s="98">
        <v>1</v>
      </c>
      <c r="E27" s="42">
        <v>290</v>
      </c>
      <c r="F27" s="42">
        <v>6896</v>
      </c>
      <c r="G27" s="42"/>
      <c r="H27" s="20">
        <f t="shared" si="1"/>
        <v>23.779310344827586</v>
      </c>
      <c r="I27" s="16">
        <v>408</v>
      </c>
      <c r="J27" s="16"/>
      <c r="K27" s="16"/>
      <c r="L27" s="16">
        <v>91492</v>
      </c>
      <c r="M27" s="16">
        <v>152</v>
      </c>
      <c r="N27" s="16"/>
      <c r="O27" s="46">
        <f t="shared" si="2"/>
        <v>91492.95</v>
      </c>
      <c r="P27" s="45">
        <v>359010</v>
      </c>
      <c r="Q27" s="42">
        <v>50</v>
      </c>
      <c r="R27" s="20">
        <f t="shared" si="0"/>
        <v>3.923914356242749</v>
      </c>
      <c r="S27" s="16"/>
      <c r="T27" s="16"/>
      <c r="U27" s="71"/>
      <c r="V27" s="41">
        <v>1</v>
      </c>
      <c r="W27" s="41">
        <v>20</v>
      </c>
      <c r="X27" s="42">
        <v>2</v>
      </c>
      <c r="Y27" s="42"/>
      <c r="Z27" s="42">
        <v>4</v>
      </c>
      <c r="AA27" s="42"/>
      <c r="AB27" s="42"/>
      <c r="AC27" s="24">
        <f t="shared" si="3"/>
        <v>4</v>
      </c>
      <c r="AD27" s="16">
        <v>230</v>
      </c>
      <c r="AE27" s="16">
        <v>17</v>
      </c>
      <c r="AF27" s="16">
        <v>417</v>
      </c>
      <c r="AG27" s="16">
        <v>122</v>
      </c>
      <c r="AH27" s="16"/>
      <c r="AI27" s="40">
        <f t="shared" si="4"/>
        <v>417.7625</v>
      </c>
      <c r="AJ27" s="42">
        <v>53662</v>
      </c>
      <c r="AK27" s="42"/>
      <c r="AL27" s="24">
        <f t="shared" si="5"/>
        <v>128.45097393854164</v>
      </c>
      <c r="AM27" s="16">
        <v>214</v>
      </c>
      <c r="AN27" s="16">
        <v>42014</v>
      </c>
      <c r="AO27" s="16"/>
      <c r="AP27" s="39">
        <f t="shared" si="6"/>
        <v>196.3271028037383</v>
      </c>
      <c r="AQ27" s="42">
        <v>15</v>
      </c>
      <c r="AR27" s="42">
        <v>10598</v>
      </c>
      <c r="AS27" s="42"/>
      <c r="AT27" s="12">
        <f t="shared" si="7"/>
        <v>706.5333333333333</v>
      </c>
      <c r="AU27" s="16">
        <v>1</v>
      </c>
      <c r="AV27" s="16">
        <v>1050</v>
      </c>
      <c r="AW27" s="16"/>
      <c r="AX27" s="39">
        <f t="shared" si="8"/>
        <v>1050</v>
      </c>
      <c r="AY27" s="42"/>
      <c r="AZ27" s="42"/>
      <c r="BA27" s="42"/>
      <c r="BB27" s="12"/>
      <c r="BC27" s="16"/>
      <c r="BD27" s="16"/>
      <c r="BE27" s="16"/>
      <c r="BF27" s="39"/>
      <c r="BG27" s="42"/>
      <c r="BH27" s="42"/>
      <c r="BI27" s="42"/>
      <c r="BJ27" s="12"/>
      <c r="BK27" s="16"/>
      <c r="BL27" s="16"/>
      <c r="BM27" s="16"/>
      <c r="BN27" s="39"/>
      <c r="BO27" s="42"/>
      <c r="BP27" s="42"/>
      <c r="BQ27" s="42"/>
      <c r="BR27" s="12"/>
      <c r="BS27" s="16"/>
      <c r="BT27" s="16"/>
      <c r="BU27" s="16"/>
      <c r="BV27" s="39"/>
    </row>
    <row r="28" spans="1:74" s="25" customFormat="1" ht="12">
      <c r="A28" s="25">
        <v>1</v>
      </c>
      <c r="B28" s="25">
        <v>21</v>
      </c>
      <c r="C28" s="25" t="s">
        <v>240</v>
      </c>
      <c r="D28" s="98">
        <v>1</v>
      </c>
      <c r="E28" s="42">
        <v>216</v>
      </c>
      <c r="F28" s="42">
        <v>4813</v>
      </c>
      <c r="G28" s="42"/>
      <c r="H28" s="20">
        <f t="shared" si="1"/>
        <v>22.28240740740741</v>
      </c>
      <c r="I28" s="16">
        <v>660</v>
      </c>
      <c r="J28" s="16"/>
      <c r="K28" s="16"/>
      <c r="L28" s="16">
        <v>66528</v>
      </c>
      <c r="M28" s="16">
        <v>27</v>
      </c>
      <c r="N28" s="16">
        <v>47</v>
      </c>
      <c r="O28" s="46">
        <f t="shared" si="2"/>
        <v>66528.16982897153</v>
      </c>
      <c r="P28" s="42">
        <v>309848</v>
      </c>
      <c r="Q28" s="42">
        <v>20</v>
      </c>
      <c r="R28" s="20">
        <f t="shared" si="0"/>
        <v>4.657398524512966</v>
      </c>
      <c r="S28" s="16"/>
      <c r="T28" s="16"/>
      <c r="U28" s="71"/>
      <c r="V28" s="41">
        <v>1</v>
      </c>
      <c r="W28" s="41">
        <v>21</v>
      </c>
      <c r="X28" s="42">
        <v>2</v>
      </c>
      <c r="Y28" s="42"/>
      <c r="Z28" s="42"/>
      <c r="AA28" s="42">
        <v>80</v>
      </c>
      <c r="AB28" s="42"/>
      <c r="AC28" s="24">
        <f t="shared" si="3"/>
        <v>0.5</v>
      </c>
      <c r="AD28" s="16">
        <v>214</v>
      </c>
      <c r="AE28" s="16">
        <v>10</v>
      </c>
      <c r="AF28" s="16">
        <v>60</v>
      </c>
      <c r="AG28" s="16">
        <v>65</v>
      </c>
      <c r="AH28" s="16">
        <v>56</v>
      </c>
      <c r="AI28" s="40">
        <f t="shared" si="4"/>
        <v>60.407535583103765</v>
      </c>
      <c r="AJ28" s="42">
        <v>72710</v>
      </c>
      <c r="AK28" s="42"/>
      <c r="AL28" s="24">
        <f t="shared" si="5"/>
        <v>1203.6577770992083</v>
      </c>
      <c r="AM28" s="16">
        <v>202</v>
      </c>
      <c r="AN28" s="16">
        <v>48980</v>
      </c>
      <c r="AO28" s="16"/>
      <c r="AP28" s="39">
        <f t="shared" si="6"/>
        <v>242.47524752475246</v>
      </c>
      <c r="AQ28" s="42">
        <v>11</v>
      </c>
      <c r="AR28" s="42">
        <v>8730</v>
      </c>
      <c r="AS28" s="42"/>
      <c r="AT28" s="12">
        <f t="shared" si="7"/>
        <v>793.6363636363636</v>
      </c>
      <c r="AU28" s="16"/>
      <c r="AV28" s="16"/>
      <c r="AW28" s="16"/>
      <c r="AX28" s="39"/>
      <c r="AY28" s="42"/>
      <c r="AZ28" s="42"/>
      <c r="BA28" s="42"/>
      <c r="BB28" s="12"/>
      <c r="BC28" s="16"/>
      <c r="BD28" s="16"/>
      <c r="BE28" s="16"/>
      <c r="BF28" s="39"/>
      <c r="BG28" s="42">
        <v>1</v>
      </c>
      <c r="BH28" s="42">
        <v>15000</v>
      </c>
      <c r="BI28" s="42"/>
      <c r="BJ28" s="12">
        <f>(BH28+(BI28/100))/BG28</f>
        <v>15000</v>
      </c>
      <c r="BK28" s="16"/>
      <c r="BL28" s="16"/>
      <c r="BM28" s="16"/>
      <c r="BN28" s="39"/>
      <c r="BO28" s="42"/>
      <c r="BP28" s="42"/>
      <c r="BQ28" s="42"/>
      <c r="BR28" s="12"/>
      <c r="BS28" s="16"/>
      <c r="BT28" s="16"/>
      <c r="BU28" s="16"/>
      <c r="BV28" s="39"/>
    </row>
    <row r="29" spans="1:74" s="25" customFormat="1" ht="12">
      <c r="A29" s="25">
        <v>1</v>
      </c>
      <c r="B29" s="25">
        <v>22</v>
      </c>
      <c r="C29" s="25" t="s">
        <v>241</v>
      </c>
      <c r="D29" s="98">
        <v>1</v>
      </c>
      <c r="E29" s="42">
        <v>146</v>
      </c>
      <c r="F29" s="42">
        <v>2149</v>
      </c>
      <c r="G29" s="42"/>
      <c r="H29" s="20">
        <f t="shared" si="1"/>
        <v>14.719178082191782</v>
      </c>
      <c r="I29" s="16">
        <v>300</v>
      </c>
      <c r="J29" s="16"/>
      <c r="K29" s="16"/>
      <c r="L29" s="16">
        <v>321828</v>
      </c>
      <c r="M29" s="16">
        <v>155</v>
      </c>
      <c r="N29" s="16">
        <v>196</v>
      </c>
      <c r="O29" s="46">
        <f t="shared" si="2"/>
        <v>321828.97324954084</v>
      </c>
      <c r="P29" s="42">
        <v>606135</v>
      </c>
      <c r="Q29" s="42">
        <v>60</v>
      </c>
      <c r="R29" s="20">
        <f t="shared" si="0"/>
        <v>1.8834090476062033</v>
      </c>
      <c r="S29" s="16"/>
      <c r="T29" s="16"/>
      <c r="U29" s="71"/>
      <c r="V29" s="41">
        <v>1</v>
      </c>
      <c r="W29" s="41">
        <v>22</v>
      </c>
      <c r="X29" s="42">
        <v>1</v>
      </c>
      <c r="Y29" s="42"/>
      <c r="Z29" s="42">
        <v>9</v>
      </c>
      <c r="AA29" s="42"/>
      <c r="AB29" s="42"/>
      <c r="AC29" s="24">
        <f t="shared" si="3"/>
        <v>9</v>
      </c>
      <c r="AD29" s="16">
        <v>149</v>
      </c>
      <c r="AE29" s="19">
        <v>8</v>
      </c>
      <c r="AF29" s="16">
        <v>40</v>
      </c>
      <c r="AG29" s="16">
        <v>70</v>
      </c>
      <c r="AH29" s="16">
        <v>120</v>
      </c>
      <c r="AI29" s="40">
        <f t="shared" si="4"/>
        <v>40.44025482093664</v>
      </c>
      <c r="AJ29" s="42">
        <v>43202</v>
      </c>
      <c r="AK29" s="42"/>
      <c r="AL29" s="24">
        <f t="shared" si="5"/>
        <v>1068.2919826121758</v>
      </c>
      <c r="AM29" s="16">
        <v>138</v>
      </c>
      <c r="AN29" s="16">
        <v>35972</v>
      </c>
      <c r="AO29" s="16"/>
      <c r="AP29" s="39">
        <f t="shared" si="6"/>
        <v>260.6666666666667</v>
      </c>
      <c r="AQ29" s="42">
        <v>11</v>
      </c>
      <c r="AR29" s="42">
        <v>7230</v>
      </c>
      <c r="AS29" s="42"/>
      <c r="AT29" s="12">
        <f t="shared" si="7"/>
        <v>657.2727272727273</v>
      </c>
      <c r="AU29" s="16"/>
      <c r="AV29" s="16"/>
      <c r="AW29" s="16"/>
      <c r="AX29" s="39"/>
      <c r="AY29" s="42"/>
      <c r="AZ29" s="42"/>
      <c r="BA29" s="42"/>
      <c r="BB29" s="12"/>
      <c r="BC29" s="16"/>
      <c r="BD29" s="16"/>
      <c r="BE29" s="16"/>
      <c r="BF29" s="39"/>
      <c r="BG29" s="42"/>
      <c r="BH29" s="42"/>
      <c r="BI29" s="42"/>
      <c r="BJ29" s="12"/>
      <c r="BK29" s="16"/>
      <c r="BL29" s="16"/>
      <c r="BM29" s="16"/>
      <c r="BN29" s="39"/>
      <c r="BO29" s="42"/>
      <c r="BP29" s="42"/>
      <c r="BQ29" s="42"/>
      <c r="BR29" s="12"/>
      <c r="BS29" s="16"/>
      <c r="BT29" s="16"/>
      <c r="BU29" s="16"/>
      <c r="BV29" s="39"/>
    </row>
    <row r="30" spans="1:74" s="25" customFormat="1" ht="12">
      <c r="A30" s="25">
        <v>1</v>
      </c>
      <c r="B30" s="25">
        <v>23</v>
      </c>
      <c r="C30" s="25" t="s">
        <v>242</v>
      </c>
      <c r="D30" s="98">
        <v>1</v>
      </c>
      <c r="E30" s="42">
        <v>275</v>
      </c>
      <c r="F30" s="42">
        <v>11043</v>
      </c>
      <c r="G30" s="42"/>
      <c r="H30" s="20">
        <f t="shared" si="1"/>
        <v>40.156363636363636</v>
      </c>
      <c r="I30" s="16">
        <v>300</v>
      </c>
      <c r="J30" s="16"/>
      <c r="K30" s="16"/>
      <c r="L30" s="16">
        <v>82917</v>
      </c>
      <c r="M30" s="16">
        <v>120</v>
      </c>
      <c r="N30" s="16"/>
      <c r="O30" s="46">
        <f t="shared" si="2"/>
        <v>82917.75</v>
      </c>
      <c r="P30" s="42">
        <v>476902</v>
      </c>
      <c r="Q30" s="42">
        <v>80</v>
      </c>
      <c r="R30" s="20">
        <f t="shared" si="0"/>
        <v>5.751516412348381</v>
      </c>
      <c r="S30" s="16"/>
      <c r="T30" s="16"/>
      <c r="U30" s="71"/>
      <c r="V30" s="41">
        <v>1</v>
      </c>
      <c r="W30" s="41">
        <v>23</v>
      </c>
      <c r="X30" s="42">
        <v>2</v>
      </c>
      <c r="Y30" s="42"/>
      <c r="Z30" s="42"/>
      <c r="AA30" s="42">
        <v>80</v>
      </c>
      <c r="AB30" s="42"/>
      <c r="AC30" s="24">
        <f t="shared" si="3"/>
        <v>0.5</v>
      </c>
      <c r="AD30" s="16">
        <v>369</v>
      </c>
      <c r="AE30" s="16"/>
      <c r="AF30" s="16">
        <v>93</v>
      </c>
      <c r="AG30" s="16"/>
      <c r="AH30" s="16"/>
      <c r="AI30" s="40">
        <f t="shared" si="4"/>
        <v>93</v>
      </c>
      <c r="AJ30" s="42">
        <v>89616</v>
      </c>
      <c r="AK30" s="42"/>
      <c r="AL30" s="24">
        <f t="shared" si="5"/>
        <v>963.6129032258065</v>
      </c>
      <c r="AM30" s="16">
        <v>355</v>
      </c>
      <c r="AN30" s="16">
        <v>80436</v>
      </c>
      <c r="AO30" s="16"/>
      <c r="AP30" s="39">
        <f t="shared" si="6"/>
        <v>226.58028169014085</v>
      </c>
      <c r="AQ30" s="42">
        <v>14</v>
      </c>
      <c r="AR30" s="42">
        <v>9180</v>
      </c>
      <c r="AS30" s="42"/>
      <c r="AT30" s="12">
        <f t="shared" si="7"/>
        <v>655.7142857142857</v>
      </c>
      <c r="AU30" s="16"/>
      <c r="AV30" s="16"/>
      <c r="AW30" s="16"/>
      <c r="AX30" s="39"/>
      <c r="AY30" s="42"/>
      <c r="AZ30" s="42"/>
      <c r="BA30" s="42"/>
      <c r="BB30" s="12"/>
      <c r="BC30" s="16"/>
      <c r="BD30" s="16"/>
      <c r="BE30" s="16"/>
      <c r="BF30" s="39"/>
      <c r="BG30" s="42"/>
      <c r="BH30" s="42"/>
      <c r="BI30" s="42"/>
      <c r="BJ30" s="12"/>
      <c r="BK30" s="16"/>
      <c r="BL30" s="16"/>
      <c r="BM30" s="16"/>
      <c r="BN30" s="39"/>
      <c r="BO30" s="42"/>
      <c r="BP30" s="42"/>
      <c r="BQ30" s="42"/>
      <c r="BR30" s="12"/>
      <c r="BS30" s="16"/>
      <c r="BT30" s="16"/>
      <c r="BU30" s="16"/>
      <c r="BV30" s="39"/>
    </row>
    <row r="31" spans="1:74" s="25" customFormat="1" ht="12">
      <c r="A31" s="25">
        <v>1</v>
      </c>
      <c r="B31" s="25">
        <v>24</v>
      </c>
      <c r="C31" s="25" t="s">
        <v>243</v>
      </c>
      <c r="D31" s="98">
        <v>1</v>
      </c>
      <c r="E31" s="42">
        <v>155</v>
      </c>
      <c r="F31" s="42">
        <v>4918</v>
      </c>
      <c r="G31" s="42"/>
      <c r="H31" s="20">
        <f t="shared" si="1"/>
        <v>31.729032258064517</v>
      </c>
      <c r="I31" s="16">
        <v>178</v>
      </c>
      <c r="J31" s="16">
        <v>80</v>
      </c>
      <c r="K31" s="16"/>
      <c r="L31" s="16">
        <v>39462</v>
      </c>
      <c r="M31" s="16">
        <v>99</v>
      </c>
      <c r="N31" s="16"/>
      <c r="O31" s="46">
        <f t="shared" si="2"/>
        <v>39462.61875</v>
      </c>
      <c r="P31" s="42">
        <v>220496</v>
      </c>
      <c r="Q31" s="42">
        <v>80</v>
      </c>
      <c r="R31" s="20">
        <f t="shared" si="0"/>
        <v>5.587485245134675</v>
      </c>
      <c r="S31" s="16"/>
      <c r="T31" s="16"/>
      <c r="U31" s="71"/>
      <c r="V31" s="41">
        <v>1</v>
      </c>
      <c r="W31" s="41">
        <v>24</v>
      </c>
      <c r="X31" s="42">
        <v>2</v>
      </c>
      <c r="Y31" s="42"/>
      <c r="Z31" s="42">
        <v>1</v>
      </c>
      <c r="AA31" s="42">
        <v>40</v>
      </c>
      <c r="AB31" s="42"/>
      <c r="AC31" s="24">
        <f t="shared" si="3"/>
        <v>1.25</v>
      </c>
      <c r="AD31" s="16">
        <v>235</v>
      </c>
      <c r="AE31" s="16">
        <v>3</v>
      </c>
      <c r="AF31" s="16">
        <v>58</v>
      </c>
      <c r="AG31" s="16">
        <v>96</v>
      </c>
      <c r="AH31" s="16">
        <v>22</v>
      </c>
      <c r="AI31" s="40">
        <f t="shared" si="4"/>
        <v>58.60050505050505</v>
      </c>
      <c r="AJ31" s="42">
        <v>57448</v>
      </c>
      <c r="AK31" s="42"/>
      <c r="AL31" s="24">
        <f t="shared" si="5"/>
        <v>980.3328478225271</v>
      </c>
      <c r="AM31" s="16">
        <v>218</v>
      </c>
      <c r="AN31" s="16">
        <v>46028</v>
      </c>
      <c r="AO31" s="16"/>
      <c r="AP31" s="39">
        <f t="shared" si="6"/>
        <v>211.13761467889907</v>
      </c>
      <c r="AQ31" s="42">
        <v>17</v>
      </c>
      <c r="AR31" s="42">
        <v>11420</v>
      </c>
      <c r="AS31" s="42"/>
      <c r="AT31" s="12">
        <f t="shared" si="7"/>
        <v>671.7647058823529</v>
      </c>
      <c r="AU31" s="16"/>
      <c r="AV31" s="16"/>
      <c r="AW31" s="16"/>
      <c r="AX31" s="39"/>
      <c r="AY31" s="42"/>
      <c r="AZ31" s="42"/>
      <c r="BA31" s="42"/>
      <c r="BB31" s="12"/>
      <c r="BC31" s="16"/>
      <c r="BD31" s="16"/>
      <c r="BE31" s="16"/>
      <c r="BF31" s="39"/>
      <c r="BG31" s="42"/>
      <c r="BH31" s="42"/>
      <c r="BI31" s="42"/>
      <c r="BJ31" s="12"/>
      <c r="BK31" s="16"/>
      <c r="BL31" s="16"/>
      <c r="BM31" s="16"/>
      <c r="BN31" s="39"/>
      <c r="BO31" s="42"/>
      <c r="BP31" s="42"/>
      <c r="BQ31" s="42"/>
      <c r="BR31" s="12"/>
      <c r="BS31" s="16"/>
      <c r="BT31" s="16"/>
      <c r="BU31" s="16"/>
      <c r="BV31" s="39"/>
    </row>
    <row r="32" spans="1:74" s="25" customFormat="1" ht="12">
      <c r="A32" s="25">
        <v>1</v>
      </c>
      <c r="B32" s="25">
        <v>25</v>
      </c>
      <c r="C32" s="25" t="s">
        <v>244</v>
      </c>
      <c r="D32" s="98">
        <v>1</v>
      </c>
      <c r="E32" s="42">
        <v>317</v>
      </c>
      <c r="F32" s="42">
        <v>10165</v>
      </c>
      <c r="G32" s="42"/>
      <c r="H32" s="20">
        <f t="shared" si="1"/>
        <v>32.06624605678233</v>
      </c>
      <c r="I32" s="16">
        <v>25</v>
      </c>
      <c r="J32" s="16"/>
      <c r="K32" s="16"/>
      <c r="L32" s="16">
        <v>169602</v>
      </c>
      <c r="M32" s="16">
        <v>79</v>
      </c>
      <c r="N32" s="16">
        <v>154</v>
      </c>
      <c r="O32" s="46">
        <f t="shared" si="2"/>
        <v>169602.49728535354</v>
      </c>
      <c r="P32" s="42">
        <v>492323</v>
      </c>
      <c r="Q32" s="42"/>
      <c r="R32" s="20">
        <f aca="true" t="shared" si="9" ref="R32:R95">(P32+(Q32/100))/O32</f>
        <v>2.9028051348304986</v>
      </c>
      <c r="S32" s="16"/>
      <c r="T32" s="16"/>
      <c r="U32" s="71"/>
      <c r="V32" s="41">
        <v>1</v>
      </c>
      <c r="W32" s="41">
        <v>25</v>
      </c>
      <c r="X32" s="42">
        <v>1</v>
      </c>
      <c r="Y32" s="42">
        <v>1</v>
      </c>
      <c r="Z32" s="42">
        <v>1</v>
      </c>
      <c r="AA32" s="42">
        <v>80</v>
      </c>
      <c r="AB32" s="42"/>
      <c r="AC32" s="24">
        <f t="shared" si="3"/>
        <v>1.5</v>
      </c>
      <c r="AD32" s="16">
        <v>341</v>
      </c>
      <c r="AE32" s="16">
        <v>67</v>
      </c>
      <c r="AF32" s="16">
        <v>507</v>
      </c>
      <c r="AG32" s="16">
        <v>159</v>
      </c>
      <c r="AH32" s="16">
        <v>252</v>
      </c>
      <c r="AI32" s="40">
        <f t="shared" si="4"/>
        <v>507.9995351239669</v>
      </c>
      <c r="AJ32" s="42">
        <v>164160</v>
      </c>
      <c r="AK32" s="42"/>
      <c r="AL32" s="24">
        <f t="shared" si="5"/>
        <v>323.1499020170168</v>
      </c>
      <c r="AM32" s="16">
        <v>258</v>
      </c>
      <c r="AN32" s="16">
        <v>80910</v>
      </c>
      <c r="AO32" s="16"/>
      <c r="AP32" s="39">
        <f t="shared" si="6"/>
        <v>313.6046511627907</v>
      </c>
      <c r="AQ32" s="42">
        <v>65</v>
      </c>
      <c r="AR32" s="42">
        <v>49550</v>
      </c>
      <c r="AS32" s="42"/>
      <c r="AT32" s="12">
        <f t="shared" si="7"/>
        <v>762.3076923076923</v>
      </c>
      <c r="AU32" s="16">
        <v>17</v>
      </c>
      <c r="AV32" s="16">
        <v>30500</v>
      </c>
      <c r="AW32" s="16"/>
      <c r="AX32" s="39">
        <f t="shared" si="8"/>
        <v>1794.1176470588234</v>
      </c>
      <c r="AY32" s="42">
        <v>1</v>
      </c>
      <c r="AZ32" s="42">
        <v>3200</v>
      </c>
      <c r="BA32" s="42"/>
      <c r="BB32" s="12">
        <f>(AZ32+(BA32/100))/AY32</f>
        <v>3200</v>
      </c>
      <c r="BC32" s="16"/>
      <c r="BD32" s="16"/>
      <c r="BE32" s="16"/>
      <c r="BF32" s="39"/>
      <c r="BG32" s="42"/>
      <c r="BH32" s="42"/>
      <c r="BI32" s="42"/>
      <c r="BJ32" s="12"/>
      <c r="BK32" s="16"/>
      <c r="BL32" s="16"/>
      <c r="BM32" s="16"/>
      <c r="BN32" s="39"/>
      <c r="BO32" s="42"/>
      <c r="BP32" s="42"/>
      <c r="BQ32" s="42"/>
      <c r="BR32" s="12"/>
      <c r="BS32" s="16"/>
      <c r="BT32" s="16"/>
      <c r="BU32" s="16"/>
      <c r="BV32" s="39"/>
    </row>
    <row r="33" spans="1:74" s="25" customFormat="1" ht="12">
      <c r="A33" s="25">
        <v>1</v>
      </c>
      <c r="B33" s="25">
        <v>26</v>
      </c>
      <c r="C33" s="25" t="s">
        <v>245</v>
      </c>
      <c r="D33" s="98">
        <v>1</v>
      </c>
      <c r="E33" s="42">
        <v>161</v>
      </c>
      <c r="F33" s="42">
        <v>7783</v>
      </c>
      <c r="G33" s="42"/>
      <c r="H33" s="20">
        <f t="shared" si="1"/>
        <v>48.3416149068323</v>
      </c>
      <c r="I33" s="19">
        <v>374</v>
      </c>
      <c r="J33" s="16"/>
      <c r="K33" s="16"/>
      <c r="L33" s="19">
        <v>52979</v>
      </c>
      <c r="M33" s="16">
        <v>23</v>
      </c>
      <c r="N33" s="16">
        <v>165</v>
      </c>
      <c r="O33" s="46">
        <f t="shared" si="2"/>
        <v>52979.14753787879</v>
      </c>
      <c r="P33" s="42">
        <v>348691</v>
      </c>
      <c r="Q33" s="42"/>
      <c r="R33" s="20">
        <f t="shared" si="9"/>
        <v>6.581664979616641</v>
      </c>
      <c r="S33" s="16"/>
      <c r="T33" s="16"/>
      <c r="U33" s="71"/>
      <c r="V33" s="41">
        <v>1</v>
      </c>
      <c r="W33" s="41">
        <v>26</v>
      </c>
      <c r="X33" s="42">
        <v>3</v>
      </c>
      <c r="Y33" s="42">
        <v>1</v>
      </c>
      <c r="Z33" s="42"/>
      <c r="AA33" s="42">
        <v>160</v>
      </c>
      <c r="AB33" s="42"/>
      <c r="AC33" s="24">
        <f t="shared" si="3"/>
        <v>1</v>
      </c>
      <c r="AD33" s="16">
        <v>300</v>
      </c>
      <c r="AE33" s="16">
        <v>11</v>
      </c>
      <c r="AF33" s="16">
        <v>97</v>
      </c>
      <c r="AG33" s="16">
        <v>201</v>
      </c>
      <c r="AH33" s="16"/>
      <c r="AI33" s="40">
        <f t="shared" si="4"/>
        <v>98.25625</v>
      </c>
      <c r="AJ33" s="42">
        <v>84368</v>
      </c>
      <c r="AK33" s="42"/>
      <c r="AL33" s="24">
        <f t="shared" si="5"/>
        <v>858.652757458177</v>
      </c>
      <c r="AM33" s="16">
        <v>269</v>
      </c>
      <c r="AN33" s="16">
        <v>63038</v>
      </c>
      <c r="AO33" s="16"/>
      <c r="AP33" s="39">
        <f t="shared" si="6"/>
        <v>234.34200743494424</v>
      </c>
      <c r="AQ33" s="42">
        <v>29</v>
      </c>
      <c r="AR33" s="42">
        <v>19030</v>
      </c>
      <c r="AS33" s="42"/>
      <c r="AT33" s="12">
        <f t="shared" si="7"/>
        <v>656.2068965517242</v>
      </c>
      <c r="AU33" s="16">
        <v>2</v>
      </c>
      <c r="AV33" s="16">
        <v>2300</v>
      </c>
      <c r="AW33" s="16"/>
      <c r="AX33" s="39">
        <f t="shared" si="8"/>
        <v>1150</v>
      </c>
      <c r="AY33" s="42"/>
      <c r="AZ33" s="42"/>
      <c r="BA33" s="42"/>
      <c r="BB33" s="12"/>
      <c r="BC33" s="16"/>
      <c r="BD33" s="16"/>
      <c r="BE33" s="16"/>
      <c r="BF33" s="39"/>
      <c r="BG33" s="42"/>
      <c r="BH33" s="42"/>
      <c r="BI33" s="42"/>
      <c r="BJ33" s="12"/>
      <c r="BK33" s="16"/>
      <c r="BL33" s="16"/>
      <c r="BM33" s="16"/>
      <c r="BN33" s="39"/>
      <c r="BO33" s="42"/>
      <c r="BP33" s="42"/>
      <c r="BQ33" s="42"/>
      <c r="BR33" s="12"/>
      <c r="BS33" s="16"/>
      <c r="BT33" s="16"/>
      <c r="BU33" s="16"/>
      <c r="BV33" s="39"/>
    </row>
    <row r="34" spans="1:74" s="25" customFormat="1" ht="12">
      <c r="A34" s="25">
        <v>1</v>
      </c>
      <c r="C34" s="25" t="s">
        <v>41</v>
      </c>
      <c r="D34" s="98">
        <v>1</v>
      </c>
      <c r="E34" s="14">
        <f>SUM(E8:E33)</f>
        <v>3666</v>
      </c>
      <c r="F34" s="14">
        <f>SUM(F8:F33)+FLOOR(SUM(G8:G33),100)/100</f>
        <v>121066</v>
      </c>
      <c r="G34" s="14">
        <f>SUM(G8:G33)-FLOOR(SUM(G8:G33),100)</f>
        <v>74</v>
      </c>
      <c r="H34" s="20">
        <f t="shared" si="1"/>
        <v>33.0242062193126</v>
      </c>
      <c r="I34" s="14">
        <f>SUM(I8:I33)+FLOOR(SUM(J8:J33),160)/160+FLOOR(SUM(K8:K33)/43520,1)</f>
        <v>11519497</v>
      </c>
      <c r="J34" s="14">
        <f>SUM(J8:J33)+FLOOR(SUM(K8:K33)/272,1)-FLOOR(SUM(J8:J33)+FLOOR(SUM(K8:K33)/272,1),160)</f>
        <v>43</v>
      </c>
      <c r="K34" s="14">
        <f>SUM(K8:K33)-FLOOR(SUM(K8:K33),272)</f>
        <v>161</v>
      </c>
      <c r="L34" s="14">
        <f>SUM(L8:L33)+FLOOR(SUM(M8:M33),160)/160+FLOOR(SUM(N8:N33)/43520,1)</f>
        <v>2521400</v>
      </c>
      <c r="M34" s="14">
        <f>SUM(M8:M33)+FLOOR(SUM(N8:N33)/272,1)-FLOOR(SUM(M8:M33)+FLOOR(SUM(N8:N33)/272,1),160)</f>
        <v>51</v>
      </c>
      <c r="N34" s="15">
        <f>SUM(N8:N33)-FLOOR(SUM(N8:N33),272)</f>
        <v>34</v>
      </c>
      <c r="O34" s="89">
        <f t="shared" si="2"/>
        <v>2521400.3195305327</v>
      </c>
      <c r="P34" s="14">
        <f>SUM(P8:P33)+FLOOR(SUM(Q8:Q33),100)/100</f>
        <v>6743377</v>
      </c>
      <c r="Q34" s="14">
        <f>SUM(Q8:Q33)-FLOOR(SUM(Q8:Q33),100)</f>
        <v>53</v>
      </c>
      <c r="R34" s="20">
        <f t="shared" si="9"/>
        <v>2.674457315550579</v>
      </c>
      <c r="S34" s="16"/>
      <c r="T34" s="16"/>
      <c r="U34" s="71"/>
      <c r="V34" s="41">
        <v>1</v>
      </c>
      <c r="W34" s="41"/>
      <c r="X34" s="41">
        <f>SUM(X8:X33)</f>
        <v>150</v>
      </c>
      <c r="Y34" s="41">
        <f>SUM(Y8:Y33)</f>
        <v>10</v>
      </c>
      <c r="Z34" s="41">
        <f>SUM(Z8:Z33)+FLOOR(SUM(AA8:AA33),160)/160+FLOOR(SUM(AB8:AB33)/43520,1)</f>
        <v>162</v>
      </c>
      <c r="AA34" s="41">
        <f>SUM(AA8:AA33)+FLOOR(SUM(AB8:AB33)/272,1)-FLOOR(SUM(AA8:AA33)+FLOOR(SUM(AB8:AB33)/272,1),160)</f>
        <v>146</v>
      </c>
      <c r="AB34" s="41">
        <f>SUM(AB8:AB33)-FLOOR(SUM(AB8:AB33),272)</f>
        <v>0</v>
      </c>
      <c r="AC34" s="40">
        <f t="shared" si="3"/>
        <v>162.9125</v>
      </c>
      <c r="AD34" s="41">
        <f>SUM(AD8:AD33)</f>
        <v>3933</v>
      </c>
      <c r="AE34" s="41">
        <f>SUM(AE8:AE33)</f>
        <v>307</v>
      </c>
      <c r="AF34" s="41">
        <f>SUM(AF8:AF33)+FLOOR(SUM(AG8:AG33),160)/160+FLOOR(SUM(AH8:AH33)/43520,1)</f>
        <v>3296</v>
      </c>
      <c r="AG34" s="41">
        <f>SUM(AG8:AG33)+FLOOR(SUM(AH8:AH33)/272,1)-FLOOR(SUM(AG8:AG33)+FLOOR(SUM(AH8:AH33)/272,1),160)</f>
        <v>76</v>
      </c>
      <c r="AH34" s="41">
        <f>SUM(AH8:AH33)-FLOOR(SUM(AH8:AH33),272)</f>
        <v>128</v>
      </c>
      <c r="AI34" s="40">
        <f t="shared" si="4"/>
        <v>3296.4779384756657</v>
      </c>
      <c r="AJ34" s="41">
        <f>SUM(AJ8:AJ33)+FLOOR(SUM(AK8:AK33),100)/100</f>
        <v>1129492</v>
      </c>
      <c r="AK34" s="41">
        <f>SUM(AK8:AK33)-FLOOR(SUM(AK8:AK33),100)</f>
        <v>42</v>
      </c>
      <c r="AL34" s="40">
        <f t="shared" si="5"/>
        <v>342.6359954716675</v>
      </c>
      <c r="AM34" s="41">
        <f>SUM(AM8:AM33)</f>
        <v>3560</v>
      </c>
      <c r="AN34" s="41">
        <f>SUM(AN8:AN33)+FLOOR(SUM(AO8:AO33),100)/100</f>
        <v>801373</v>
      </c>
      <c r="AO34" s="41">
        <f>SUM(AO8:AO33)-FLOOR(SUM(AO8:AO33),100)</f>
        <v>47</v>
      </c>
      <c r="AP34" s="39">
        <f t="shared" si="6"/>
        <v>225.10490730337077</v>
      </c>
      <c r="AQ34" s="41">
        <f>SUM(AQ8:AQ33)</f>
        <v>310</v>
      </c>
      <c r="AR34" s="41">
        <f>SUM(AR8:AR33)+FLOOR(SUM(AS8:AS33),100)/100</f>
        <v>220326</v>
      </c>
      <c r="AS34" s="41">
        <f>SUM(AS8:AS33)-FLOOR(SUM(AS8:AS33),100)</f>
        <v>75</v>
      </c>
      <c r="AT34" s="39">
        <f t="shared" si="7"/>
        <v>710.7314516129032</v>
      </c>
      <c r="AU34" s="41">
        <f>SUM(AU8:AU33)</f>
        <v>61</v>
      </c>
      <c r="AV34" s="41">
        <f>SUM(AV8:AV33)+FLOOR(SUM(AW8:AW33),100)/100</f>
        <v>89592</v>
      </c>
      <c r="AW34" s="41">
        <f>SUM(AW8:AW33)-FLOOR(SUM(AW8:AW33),100)</f>
        <v>20</v>
      </c>
      <c r="AX34" s="39">
        <f t="shared" si="8"/>
        <v>1468.7245901639344</v>
      </c>
      <c r="AY34" s="41">
        <f>SUM(AY8:AY33)</f>
        <v>1</v>
      </c>
      <c r="AZ34" s="41">
        <f>SUM(AZ8:AZ33)+FLOOR(SUM(BA8:BA33),100)/100</f>
        <v>3200</v>
      </c>
      <c r="BA34" s="41">
        <f>SUM(BA8:BA33)-FLOOR(SUM(BA8:BA33),100)</f>
        <v>0</v>
      </c>
      <c r="BB34" s="39">
        <f>(AZ34+(BA34/100))/AY34</f>
        <v>3200</v>
      </c>
      <c r="BC34" s="42"/>
      <c r="BD34" s="42"/>
      <c r="BE34" s="42"/>
      <c r="BF34" s="12"/>
      <c r="BG34" s="14">
        <f>SUM(BG8:BG33)</f>
        <v>1</v>
      </c>
      <c r="BH34" s="14">
        <f>SUM(BH8:BH33)+FLOOR(SUM(BI8:BI33),100)/100</f>
        <v>15000</v>
      </c>
      <c r="BI34" s="14">
        <f>SUM(BI8:BI33)-FLOOR(SUM(BI8:BI33),100)</f>
        <v>0</v>
      </c>
      <c r="BJ34" s="12">
        <f>(BH34+(BI34/100))/BG34</f>
        <v>15000</v>
      </c>
      <c r="BK34" s="16"/>
      <c r="BL34" s="16"/>
      <c r="BM34" s="16"/>
      <c r="BN34" s="39"/>
      <c r="BO34" s="42"/>
      <c r="BP34" s="42"/>
      <c r="BQ34" s="42"/>
      <c r="BR34" s="12"/>
      <c r="BS34" s="16"/>
      <c r="BT34" s="16"/>
      <c r="BU34" s="16"/>
      <c r="BV34" s="39"/>
    </row>
    <row r="35" spans="1:74" s="25" customFormat="1" ht="12">
      <c r="A35" s="33">
        <v>1</v>
      </c>
      <c r="B35" s="33"/>
      <c r="C35" s="33" t="s">
        <v>42</v>
      </c>
      <c r="D35" s="99">
        <v>1</v>
      </c>
      <c r="E35" s="47">
        <v>3666</v>
      </c>
      <c r="F35" s="47">
        <v>121066</v>
      </c>
      <c r="G35" s="47">
        <v>74</v>
      </c>
      <c r="H35" s="58">
        <f t="shared" si="1"/>
        <v>33.0242062193126</v>
      </c>
      <c r="I35" s="57">
        <v>11519497</v>
      </c>
      <c r="J35" s="57">
        <v>43</v>
      </c>
      <c r="K35" s="57">
        <v>161</v>
      </c>
      <c r="L35" s="57">
        <v>2521400</v>
      </c>
      <c r="M35" s="57">
        <v>51</v>
      </c>
      <c r="N35" s="57">
        <v>34</v>
      </c>
      <c r="O35" s="49">
        <f t="shared" si="2"/>
        <v>2521400.3195305327</v>
      </c>
      <c r="P35" s="47">
        <v>6743377</v>
      </c>
      <c r="Q35" s="47">
        <v>53</v>
      </c>
      <c r="R35" s="58">
        <f t="shared" si="9"/>
        <v>2.674457315550579</v>
      </c>
      <c r="S35" s="57"/>
      <c r="T35" s="57"/>
      <c r="U35" s="90"/>
      <c r="V35" s="52">
        <v>1</v>
      </c>
      <c r="W35" s="52"/>
      <c r="X35" s="47">
        <v>150</v>
      </c>
      <c r="Y35" s="47">
        <v>10</v>
      </c>
      <c r="Z35" s="47">
        <v>162</v>
      </c>
      <c r="AA35" s="47">
        <v>146</v>
      </c>
      <c r="AB35" s="47"/>
      <c r="AC35" s="62">
        <f t="shared" si="3"/>
        <v>162.9125</v>
      </c>
      <c r="AD35" s="57">
        <v>3933</v>
      </c>
      <c r="AE35" s="57">
        <v>307</v>
      </c>
      <c r="AF35" s="57">
        <v>3296</v>
      </c>
      <c r="AG35" s="57">
        <v>76</v>
      </c>
      <c r="AH35" s="57">
        <v>128</v>
      </c>
      <c r="AI35" s="54">
        <f t="shared" si="4"/>
        <v>3296.4779384756657</v>
      </c>
      <c r="AJ35" s="47">
        <v>1129492</v>
      </c>
      <c r="AK35" s="47">
        <v>42</v>
      </c>
      <c r="AL35" s="62">
        <f t="shared" si="5"/>
        <v>342.6359954716675</v>
      </c>
      <c r="AM35" s="57">
        <v>3560</v>
      </c>
      <c r="AN35" s="57">
        <v>801373</v>
      </c>
      <c r="AO35" s="57">
        <v>47</v>
      </c>
      <c r="AP35" s="55">
        <f t="shared" si="6"/>
        <v>225.10490730337077</v>
      </c>
      <c r="AQ35" s="47">
        <v>310</v>
      </c>
      <c r="AR35" s="47">
        <v>220326</v>
      </c>
      <c r="AS35" s="47">
        <v>75</v>
      </c>
      <c r="AT35" s="59">
        <f t="shared" si="7"/>
        <v>710.7314516129032</v>
      </c>
      <c r="AU35" s="57">
        <v>61</v>
      </c>
      <c r="AV35" s="57">
        <v>89592</v>
      </c>
      <c r="AW35" s="57">
        <v>20</v>
      </c>
      <c r="AX35" s="55">
        <f t="shared" si="8"/>
        <v>1468.7245901639344</v>
      </c>
      <c r="AY35" s="47">
        <v>1</v>
      </c>
      <c r="AZ35" s="47">
        <v>3200</v>
      </c>
      <c r="BA35" s="47"/>
      <c r="BB35" s="59">
        <f>(AZ35+(BA35/100))/AY35</f>
        <v>3200</v>
      </c>
      <c r="BC35" s="57"/>
      <c r="BD35" s="57"/>
      <c r="BE35" s="57"/>
      <c r="BF35" s="55"/>
      <c r="BG35" s="47">
        <v>1</v>
      </c>
      <c r="BH35" s="47">
        <v>15000</v>
      </c>
      <c r="BI35" s="47"/>
      <c r="BJ35" s="59">
        <f>(BH35+(BI35/100))/BG35</f>
        <v>15000</v>
      </c>
      <c r="BK35" s="57"/>
      <c r="BL35" s="57"/>
      <c r="BM35" s="57"/>
      <c r="BN35" s="55"/>
      <c r="BO35" s="47"/>
      <c r="BP35" s="47"/>
      <c r="BQ35" s="47"/>
      <c r="BR35" s="59"/>
      <c r="BS35" s="57"/>
      <c r="BT35" s="57"/>
      <c r="BU35" s="57"/>
      <c r="BV35" s="55"/>
    </row>
    <row r="36" spans="1:74" s="25" customFormat="1" ht="12">
      <c r="A36" s="25">
        <v>2</v>
      </c>
      <c r="B36" s="25">
        <v>1</v>
      </c>
      <c r="C36" s="25" t="s">
        <v>246</v>
      </c>
      <c r="D36" s="98">
        <v>1</v>
      </c>
      <c r="E36" s="42">
        <v>78</v>
      </c>
      <c r="F36" s="42">
        <v>4040</v>
      </c>
      <c r="G36" s="42"/>
      <c r="H36" s="20">
        <f t="shared" si="1"/>
        <v>51.794871794871796</v>
      </c>
      <c r="I36" s="16"/>
      <c r="J36" s="16"/>
      <c r="K36" s="16"/>
      <c r="L36" s="19">
        <v>52210</v>
      </c>
      <c r="M36" s="16"/>
      <c r="N36" s="16"/>
      <c r="O36" s="46">
        <f t="shared" si="2"/>
        <v>52210</v>
      </c>
      <c r="P36" s="45">
        <v>297943</v>
      </c>
      <c r="Q36" s="45">
        <v>75</v>
      </c>
      <c r="R36" s="20">
        <f t="shared" si="9"/>
        <v>5.706641447998468</v>
      </c>
      <c r="S36" s="16"/>
      <c r="T36" s="16"/>
      <c r="U36" s="71"/>
      <c r="V36" s="41">
        <v>2</v>
      </c>
      <c r="W36" s="41">
        <v>1</v>
      </c>
      <c r="X36" s="42"/>
      <c r="Y36" s="42"/>
      <c r="Z36" s="42"/>
      <c r="AA36" s="42"/>
      <c r="AB36" s="42"/>
      <c r="AC36" s="24">
        <f t="shared" si="3"/>
        <v>0</v>
      </c>
      <c r="AD36" s="16">
        <v>384</v>
      </c>
      <c r="AE36" s="16">
        <v>48</v>
      </c>
      <c r="AF36" s="16">
        <v>729</v>
      </c>
      <c r="AG36" s="16">
        <v>26</v>
      </c>
      <c r="AH36" s="16"/>
      <c r="AI36" s="40">
        <f t="shared" si="4"/>
        <v>729.1625</v>
      </c>
      <c r="AJ36" s="42">
        <v>115385</v>
      </c>
      <c r="AK36" s="42">
        <v>43</v>
      </c>
      <c r="AL36" s="24">
        <f t="shared" si="5"/>
        <v>158.24318996108548</v>
      </c>
      <c r="AM36" s="16">
        <v>333</v>
      </c>
      <c r="AN36" s="16">
        <v>82863</v>
      </c>
      <c r="AO36" s="16">
        <v>43</v>
      </c>
      <c r="AP36" s="39">
        <f t="shared" si="6"/>
        <v>248.8391291291291</v>
      </c>
      <c r="AQ36" s="42">
        <v>46</v>
      </c>
      <c r="AR36" s="42">
        <v>27371</v>
      </c>
      <c r="AS36" s="42"/>
      <c r="AT36" s="12">
        <f t="shared" si="7"/>
        <v>595.0217391304348</v>
      </c>
      <c r="AU36" s="16">
        <v>5</v>
      </c>
      <c r="AV36" s="16">
        <v>5151</v>
      </c>
      <c r="AW36" s="16"/>
      <c r="AX36" s="39">
        <f t="shared" si="8"/>
        <v>1030.2</v>
      </c>
      <c r="AY36" s="42"/>
      <c r="AZ36" s="42"/>
      <c r="BA36" s="42"/>
      <c r="BB36" s="12"/>
      <c r="BC36" s="16"/>
      <c r="BD36" s="16"/>
      <c r="BE36" s="16"/>
      <c r="BF36" s="39"/>
      <c r="BG36" s="42"/>
      <c r="BH36" s="42"/>
      <c r="BI36" s="42"/>
      <c r="BJ36" s="12"/>
      <c r="BK36" s="16"/>
      <c r="BL36" s="16"/>
      <c r="BM36" s="16"/>
      <c r="BN36" s="39"/>
      <c r="BO36" s="42"/>
      <c r="BP36" s="42"/>
      <c r="BQ36" s="42"/>
      <c r="BR36" s="12"/>
      <c r="BS36" s="16"/>
      <c r="BT36" s="16"/>
      <c r="BU36" s="16"/>
      <c r="BV36" s="39"/>
    </row>
    <row r="37" spans="1:74" s="25" customFormat="1" ht="12">
      <c r="A37" s="25">
        <v>2</v>
      </c>
      <c r="B37" s="25">
        <v>2</v>
      </c>
      <c r="C37" s="25" t="s">
        <v>247</v>
      </c>
      <c r="D37" s="98">
        <v>1</v>
      </c>
      <c r="E37" s="42">
        <v>152</v>
      </c>
      <c r="F37" s="42">
        <v>9970</v>
      </c>
      <c r="G37" s="42">
        <v>50</v>
      </c>
      <c r="H37" s="20">
        <f t="shared" si="1"/>
        <v>65.59539473684211</v>
      </c>
      <c r="I37" s="16">
        <v>444</v>
      </c>
      <c r="J37" s="16"/>
      <c r="K37" s="16"/>
      <c r="L37" s="16">
        <v>63202</v>
      </c>
      <c r="M37" s="16">
        <v>66</v>
      </c>
      <c r="N37" s="16">
        <v>48</v>
      </c>
      <c r="O37" s="46">
        <f t="shared" si="2"/>
        <v>63202.413601928376</v>
      </c>
      <c r="P37" s="42">
        <v>436958</v>
      </c>
      <c r="Q37" s="42">
        <v>31</v>
      </c>
      <c r="R37" s="20">
        <f t="shared" si="9"/>
        <v>6.913633279135845</v>
      </c>
      <c r="S37" s="16"/>
      <c r="T37" s="16"/>
      <c r="U37" s="71"/>
      <c r="V37" s="41">
        <v>2</v>
      </c>
      <c r="W37" s="41">
        <v>2</v>
      </c>
      <c r="X37" s="42">
        <v>4</v>
      </c>
      <c r="Y37" s="42">
        <v>2</v>
      </c>
      <c r="Z37" s="42">
        <v>3</v>
      </c>
      <c r="AA37" s="42"/>
      <c r="AB37" s="42"/>
      <c r="AC37" s="24">
        <f t="shared" si="3"/>
        <v>3</v>
      </c>
      <c r="AD37" s="16">
        <v>387</v>
      </c>
      <c r="AE37" s="16">
        <v>38</v>
      </c>
      <c r="AF37" s="16">
        <v>196</v>
      </c>
      <c r="AG37" s="16">
        <v>124</v>
      </c>
      <c r="AH37" s="16">
        <v>16</v>
      </c>
      <c r="AI37" s="40">
        <f t="shared" si="4"/>
        <v>196.77536730945823</v>
      </c>
      <c r="AJ37" s="42">
        <v>110458</v>
      </c>
      <c r="AK37" s="42">
        <v>9</v>
      </c>
      <c r="AL37" s="24">
        <f t="shared" si="5"/>
        <v>561.3405860210569</v>
      </c>
      <c r="AM37" s="16">
        <v>342</v>
      </c>
      <c r="AN37" s="16">
        <v>82085</v>
      </c>
      <c r="AO37" s="16">
        <v>59</v>
      </c>
      <c r="AP37" s="39">
        <f t="shared" si="6"/>
        <v>240.01634502923974</v>
      </c>
      <c r="AQ37" s="42">
        <v>43</v>
      </c>
      <c r="AR37" s="42">
        <v>26197</v>
      </c>
      <c r="AS37" s="42">
        <v>50</v>
      </c>
      <c r="AT37" s="12">
        <f t="shared" si="7"/>
        <v>609.2441860465116</v>
      </c>
      <c r="AU37" s="16">
        <v>2</v>
      </c>
      <c r="AV37" s="16">
        <v>2175</v>
      </c>
      <c r="AW37" s="16"/>
      <c r="AX37" s="39">
        <f t="shared" si="8"/>
        <v>1087.5</v>
      </c>
      <c r="AY37" s="42"/>
      <c r="AZ37" s="42"/>
      <c r="BA37" s="42"/>
      <c r="BB37" s="12"/>
      <c r="BC37" s="16"/>
      <c r="BD37" s="16"/>
      <c r="BE37" s="16"/>
      <c r="BF37" s="39"/>
      <c r="BG37" s="42"/>
      <c r="BH37" s="42"/>
      <c r="BI37" s="42"/>
      <c r="BJ37" s="12"/>
      <c r="BK37" s="16"/>
      <c r="BL37" s="16"/>
      <c r="BM37" s="16"/>
      <c r="BN37" s="39"/>
      <c r="BO37" s="42"/>
      <c r="BP37" s="42"/>
      <c r="BQ37" s="42"/>
      <c r="BR37" s="12"/>
      <c r="BS37" s="16"/>
      <c r="BT37" s="16"/>
      <c r="BU37" s="16"/>
      <c r="BV37" s="39"/>
    </row>
    <row r="38" spans="1:74" s="25" customFormat="1" ht="12">
      <c r="A38" s="25">
        <v>2</v>
      </c>
      <c r="B38" s="25">
        <v>3</v>
      </c>
      <c r="C38" s="25" t="s">
        <v>248</v>
      </c>
      <c r="D38" s="98">
        <v>1</v>
      </c>
      <c r="E38" s="42">
        <v>199</v>
      </c>
      <c r="F38" s="42">
        <v>7693</v>
      </c>
      <c r="G38" s="42">
        <v>20</v>
      </c>
      <c r="H38" s="20">
        <f t="shared" si="1"/>
        <v>38.65929648241206</v>
      </c>
      <c r="I38" s="16">
        <v>1557</v>
      </c>
      <c r="J38" s="16"/>
      <c r="K38" s="16"/>
      <c r="L38" s="16">
        <v>81649</v>
      </c>
      <c r="M38" s="16">
        <v>157</v>
      </c>
      <c r="N38" s="16"/>
      <c r="O38" s="46">
        <f t="shared" si="2"/>
        <v>81649.98125</v>
      </c>
      <c r="P38" s="42">
        <v>401965</v>
      </c>
      <c r="Q38" s="42">
        <v>65</v>
      </c>
      <c r="R38" s="20">
        <f t="shared" si="9"/>
        <v>4.923034198492238</v>
      </c>
      <c r="S38" s="16"/>
      <c r="T38" s="16"/>
      <c r="U38" s="71"/>
      <c r="V38" s="41">
        <v>2</v>
      </c>
      <c r="W38" s="41">
        <v>3</v>
      </c>
      <c r="X38" s="42">
        <v>2</v>
      </c>
      <c r="Y38" s="42">
        <v>1</v>
      </c>
      <c r="Z38" s="42">
        <v>2</v>
      </c>
      <c r="AA38" s="42"/>
      <c r="AB38" s="42"/>
      <c r="AC38" s="24">
        <f t="shared" si="3"/>
        <v>2</v>
      </c>
      <c r="AD38" s="16">
        <v>255</v>
      </c>
      <c r="AE38" s="16">
        <v>4</v>
      </c>
      <c r="AF38" s="16">
        <v>182</v>
      </c>
      <c r="AG38" s="16">
        <v>4</v>
      </c>
      <c r="AH38" s="16"/>
      <c r="AI38" s="40">
        <f t="shared" si="4"/>
        <v>182.025</v>
      </c>
      <c r="AJ38" s="42">
        <v>73309</v>
      </c>
      <c r="AK38" s="42">
        <v>20</v>
      </c>
      <c r="AL38" s="24">
        <f t="shared" si="5"/>
        <v>402.7413816783409</v>
      </c>
      <c r="AM38" s="16">
        <v>226</v>
      </c>
      <c r="AN38" s="16">
        <v>51523</v>
      </c>
      <c r="AO38" s="16">
        <v>20</v>
      </c>
      <c r="AP38" s="39">
        <f t="shared" si="6"/>
        <v>227.9787610619469</v>
      </c>
      <c r="AQ38" s="42">
        <v>23</v>
      </c>
      <c r="AR38" s="42">
        <v>14934</v>
      </c>
      <c r="AS38" s="42"/>
      <c r="AT38" s="12">
        <f t="shared" si="7"/>
        <v>649.304347826087</v>
      </c>
      <c r="AU38" s="16">
        <v>6</v>
      </c>
      <c r="AV38" s="16">
        <v>6852</v>
      </c>
      <c r="AW38" s="16"/>
      <c r="AX38" s="39">
        <f t="shared" si="8"/>
        <v>1142</v>
      </c>
      <c r="AY38" s="42"/>
      <c r="AZ38" s="42"/>
      <c r="BA38" s="42"/>
      <c r="BB38" s="12"/>
      <c r="BC38" s="16"/>
      <c r="BD38" s="16"/>
      <c r="BE38" s="16"/>
      <c r="BF38" s="39"/>
      <c r="BG38" s="42"/>
      <c r="BH38" s="42"/>
      <c r="BI38" s="42"/>
      <c r="BJ38" s="12"/>
      <c r="BK38" s="16"/>
      <c r="BL38" s="16"/>
      <c r="BM38" s="16"/>
      <c r="BN38" s="39"/>
      <c r="BO38" s="42"/>
      <c r="BP38" s="42"/>
      <c r="BQ38" s="42"/>
      <c r="BR38" s="12"/>
      <c r="BS38" s="16"/>
      <c r="BT38" s="16"/>
      <c r="BU38" s="16"/>
      <c r="BV38" s="39"/>
    </row>
    <row r="39" spans="1:74" s="25" customFormat="1" ht="12">
      <c r="A39" s="25">
        <v>2</v>
      </c>
      <c r="B39" s="25">
        <v>4</v>
      </c>
      <c r="C39" s="25" t="s">
        <v>249</v>
      </c>
      <c r="D39" s="98">
        <v>1</v>
      </c>
      <c r="E39" s="42">
        <v>134</v>
      </c>
      <c r="F39" s="42">
        <v>6865</v>
      </c>
      <c r="G39" s="42"/>
      <c r="H39" s="20">
        <f t="shared" si="1"/>
        <v>51.23134328358209</v>
      </c>
      <c r="I39" s="16">
        <v>24116</v>
      </c>
      <c r="J39" s="16"/>
      <c r="K39" s="16"/>
      <c r="L39" s="16">
        <v>128754</v>
      </c>
      <c r="M39" s="16"/>
      <c r="N39" s="16"/>
      <c r="O39" s="46">
        <f t="shared" si="2"/>
        <v>128754</v>
      </c>
      <c r="P39" s="42">
        <v>375436</v>
      </c>
      <c r="Q39" s="42">
        <v>25</v>
      </c>
      <c r="R39" s="20">
        <f t="shared" si="9"/>
        <v>2.9159191170759744</v>
      </c>
      <c r="S39" s="16"/>
      <c r="T39" s="16"/>
      <c r="U39" s="71"/>
      <c r="V39" s="41">
        <v>2</v>
      </c>
      <c r="W39" s="41">
        <v>4</v>
      </c>
      <c r="X39" s="42">
        <v>42</v>
      </c>
      <c r="Y39" s="42"/>
      <c r="Z39" s="42">
        <v>10</v>
      </c>
      <c r="AA39" s="42">
        <v>80</v>
      </c>
      <c r="AB39" s="42"/>
      <c r="AC39" s="24">
        <f t="shared" si="3"/>
        <v>10.5</v>
      </c>
      <c r="AD39" s="16">
        <v>145</v>
      </c>
      <c r="AE39" s="16"/>
      <c r="AF39" s="16">
        <v>36</v>
      </c>
      <c r="AG39" s="16">
        <v>40</v>
      </c>
      <c r="AH39" s="16"/>
      <c r="AI39" s="40">
        <f t="shared" si="4"/>
        <v>36.25</v>
      </c>
      <c r="AJ39" s="42">
        <v>26590</v>
      </c>
      <c r="AK39" s="42"/>
      <c r="AL39" s="24">
        <f t="shared" si="5"/>
        <v>733.5172413793103</v>
      </c>
      <c r="AM39" s="16">
        <v>143</v>
      </c>
      <c r="AN39" s="16">
        <v>25190</v>
      </c>
      <c r="AO39" s="16"/>
      <c r="AP39" s="39">
        <f t="shared" si="6"/>
        <v>176.15384615384616</v>
      </c>
      <c r="AQ39" s="42">
        <v>2</v>
      </c>
      <c r="AR39" s="42">
        <v>1400</v>
      </c>
      <c r="AS39" s="42"/>
      <c r="AT39" s="12">
        <f t="shared" si="7"/>
        <v>700</v>
      </c>
      <c r="AU39" s="16"/>
      <c r="AV39" s="16"/>
      <c r="AW39" s="16"/>
      <c r="AX39" s="39"/>
      <c r="AY39" s="42"/>
      <c r="AZ39" s="42"/>
      <c r="BA39" s="42"/>
      <c r="BB39" s="12"/>
      <c r="BC39" s="16"/>
      <c r="BD39" s="16"/>
      <c r="BE39" s="16"/>
      <c r="BF39" s="39"/>
      <c r="BG39" s="42"/>
      <c r="BH39" s="42"/>
      <c r="BI39" s="42"/>
      <c r="BJ39" s="12"/>
      <c r="BK39" s="16"/>
      <c r="BL39" s="16"/>
      <c r="BM39" s="16"/>
      <c r="BN39" s="39"/>
      <c r="BO39" s="42"/>
      <c r="BP39" s="42"/>
      <c r="BQ39" s="42"/>
      <c r="BR39" s="12"/>
      <c r="BS39" s="16"/>
      <c r="BT39" s="16"/>
      <c r="BU39" s="16"/>
      <c r="BV39" s="39"/>
    </row>
    <row r="40" spans="1:74" s="25" customFormat="1" ht="12">
      <c r="A40" s="25">
        <v>2</v>
      </c>
      <c r="B40" s="25">
        <f>B39+1</f>
        <v>5</v>
      </c>
      <c r="C40" s="25" t="s">
        <v>250</v>
      </c>
      <c r="D40" s="98">
        <v>1</v>
      </c>
      <c r="E40" s="42">
        <v>172</v>
      </c>
      <c r="F40" s="42">
        <v>4627</v>
      </c>
      <c r="G40" s="42"/>
      <c r="H40" s="20">
        <f t="shared" si="1"/>
        <v>26.901162790697676</v>
      </c>
      <c r="I40" s="16">
        <v>774723</v>
      </c>
      <c r="J40" s="16"/>
      <c r="K40" s="16"/>
      <c r="L40" s="16">
        <v>92324</v>
      </c>
      <c r="M40" s="16"/>
      <c r="N40" s="16"/>
      <c r="O40" s="46">
        <f t="shared" si="2"/>
        <v>92324</v>
      </c>
      <c r="P40" s="42">
        <v>156718</v>
      </c>
      <c r="Q40" s="42"/>
      <c r="R40" s="20">
        <f t="shared" si="9"/>
        <v>1.6974784454746328</v>
      </c>
      <c r="S40" s="16"/>
      <c r="T40" s="16"/>
      <c r="U40" s="71"/>
      <c r="V40" s="41">
        <v>2</v>
      </c>
      <c r="W40" s="41">
        <v>5</v>
      </c>
      <c r="X40" s="42"/>
      <c r="Y40" s="42"/>
      <c r="Z40" s="42"/>
      <c r="AA40" s="42"/>
      <c r="AB40" s="42"/>
      <c r="AC40" s="24">
        <f t="shared" si="3"/>
        <v>0</v>
      </c>
      <c r="AD40" s="16">
        <v>28</v>
      </c>
      <c r="AE40" s="16">
        <v>1</v>
      </c>
      <c r="AF40" s="16">
        <v>7</v>
      </c>
      <c r="AG40" s="16"/>
      <c r="AH40" s="16"/>
      <c r="AI40" s="40">
        <f t="shared" si="4"/>
        <v>7</v>
      </c>
      <c r="AJ40" s="42">
        <v>4741</v>
      </c>
      <c r="AK40" s="42"/>
      <c r="AL40" s="24">
        <f t="shared" si="5"/>
        <v>677.2857142857143</v>
      </c>
      <c r="AM40" s="16">
        <v>27</v>
      </c>
      <c r="AN40" s="16">
        <v>4041</v>
      </c>
      <c r="AO40" s="16"/>
      <c r="AP40" s="39">
        <f t="shared" si="6"/>
        <v>149.66666666666666</v>
      </c>
      <c r="AQ40" s="42">
        <v>1</v>
      </c>
      <c r="AR40" s="42">
        <v>700</v>
      </c>
      <c r="AS40" s="42"/>
      <c r="AT40" s="12">
        <f t="shared" si="7"/>
        <v>700</v>
      </c>
      <c r="AU40" s="16"/>
      <c r="AV40" s="16"/>
      <c r="AW40" s="16"/>
      <c r="AX40" s="39"/>
      <c r="AY40" s="42"/>
      <c r="AZ40" s="42"/>
      <c r="BA40" s="42"/>
      <c r="BB40" s="12"/>
      <c r="BC40" s="16"/>
      <c r="BD40" s="16"/>
      <c r="BE40" s="16"/>
      <c r="BF40" s="39"/>
      <c r="BG40" s="42"/>
      <c r="BH40" s="42"/>
      <c r="BI40" s="42"/>
      <c r="BJ40" s="12"/>
      <c r="BK40" s="16"/>
      <c r="BL40" s="16"/>
      <c r="BM40" s="16"/>
      <c r="BN40" s="39"/>
      <c r="BO40" s="42"/>
      <c r="BP40" s="42"/>
      <c r="BQ40" s="42"/>
      <c r="BR40" s="12"/>
      <c r="BS40" s="16"/>
      <c r="BT40" s="16"/>
      <c r="BU40" s="16"/>
      <c r="BV40" s="39"/>
    </row>
    <row r="41" spans="1:74" s="25" customFormat="1" ht="12">
      <c r="A41" s="25">
        <v>2</v>
      </c>
      <c r="B41" s="25">
        <f aca="true" t="shared" si="10" ref="B41:B112">B40+1</f>
        <v>6</v>
      </c>
      <c r="C41" s="25" t="s">
        <v>355</v>
      </c>
      <c r="D41" s="98">
        <v>1</v>
      </c>
      <c r="E41" s="42">
        <v>89</v>
      </c>
      <c r="F41" s="42">
        <v>2910</v>
      </c>
      <c r="G41" s="42"/>
      <c r="H41" s="20">
        <f t="shared" si="1"/>
        <v>32.69662921348315</v>
      </c>
      <c r="I41" s="16">
        <v>15010</v>
      </c>
      <c r="J41" s="16"/>
      <c r="K41" s="16"/>
      <c r="L41" s="16">
        <v>100890</v>
      </c>
      <c r="M41" s="16">
        <v>60</v>
      </c>
      <c r="N41" s="16"/>
      <c r="O41" s="46">
        <f t="shared" si="2"/>
        <v>100890.375</v>
      </c>
      <c r="P41" s="42">
        <v>257833</v>
      </c>
      <c r="Q41" s="42">
        <v>20</v>
      </c>
      <c r="R41" s="20">
        <f t="shared" si="9"/>
        <v>2.555577774391264</v>
      </c>
      <c r="S41" s="16"/>
      <c r="T41" s="16"/>
      <c r="U41" s="71"/>
      <c r="V41" s="41">
        <v>2</v>
      </c>
      <c r="W41" s="41">
        <v>6</v>
      </c>
      <c r="X41" s="42"/>
      <c r="Y41" s="42"/>
      <c r="Z41" s="42"/>
      <c r="AA41" s="42"/>
      <c r="AB41" s="42"/>
      <c r="AC41" s="24">
        <f t="shared" si="3"/>
        <v>0</v>
      </c>
      <c r="AD41" s="16">
        <v>116</v>
      </c>
      <c r="AE41" s="16">
        <v>1</v>
      </c>
      <c r="AF41" s="16">
        <v>104</v>
      </c>
      <c r="AG41" s="16">
        <v>40</v>
      </c>
      <c r="AH41" s="16"/>
      <c r="AI41" s="40">
        <f t="shared" si="4"/>
        <v>104.25</v>
      </c>
      <c r="AJ41" s="42">
        <v>27257</v>
      </c>
      <c r="AK41" s="42">
        <v>66</v>
      </c>
      <c r="AL41" s="24">
        <f t="shared" si="5"/>
        <v>261.4580335731415</v>
      </c>
      <c r="AM41" s="16">
        <v>112</v>
      </c>
      <c r="AN41" s="16">
        <v>24807</v>
      </c>
      <c r="AO41" s="16">
        <v>66</v>
      </c>
      <c r="AP41" s="39">
        <f t="shared" si="6"/>
        <v>221.49696428571428</v>
      </c>
      <c r="AQ41" s="42">
        <v>4</v>
      </c>
      <c r="AR41" s="42">
        <v>2450</v>
      </c>
      <c r="AS41" s="42"/>
      <c r="AT41" s="12">
        <f t="shared" si="7"/>
        <v>612.5</v>
      </c>
      <c r="AU41" s="16"/>
      <c r="AV41" s="16"/>
      <c r="AW41" s="16"/>
      <c r="AX41" s="39"/>
      <c r="AY41" s="42"/>
      <c r="AZ41" s="42"/>
      <c r="BA41" s="42"/>
      <c r="BB41" s="12"/>
      <c r="BC41" s="16"/>
      <c r="BD41" s="16"/>
      <c r="BE41" s="16"/>
      <c r="BF41" s="39"/>
      <c r="BG41" s="42"/>
      <c r="BH41" s="42"/>
      <c r="BI41" s="42"/>
      <c r="BJ41" s="12"/>
      <c r="BK41" s="16"/>
      <c r="BL41" s="16"/>
      <c r="BM41" s="16"/>
      <c r="BN41" s="39"/>
      <c r="BO41" s="42"/>
      <c r="BP41" s="42"/>
      <c r="BQ41" s="42"/>
      <c r="BR41" s="12"/>
      <c r="BS41" s="16"/>
      <c r="BT41" s="16"/>
      <c r="BU41" s="16"/>
      <c r="BV41" s="39"/>
    </row>
    <row r="42" spans="1:74" s="25" customFormat="1" ht="12">
      <c r="A42" s="25">
        <v>2</v>
      </c>
      <c r="B42" s="25">
        <f t="shared" si="10"/>
        <v>7</v>
      </c>
      <c r="C42" s="25" t="s">
        <v>356</v>
      </c>
      <c r="D42" s="98">
        <v>1</v>
      </c>
      <c r="E42" s="42">
        <v>210</v>
      </c>
      <c r="F42" s="42">
        <v>8680</v>
      </c>
      <c r="G42" s="42"/>
      <c r="H42" s="20">
        <f t="shared" si="1"/>
        <v>41.333333333333336</v>
      </c>
      <c r="I42" s="16">
        <v>7764</v>
      </c>
      <c r="J42" s="16">
        <v>60</v>
      </c>
      <c r="K42" s="16"/>
      <c r="L42" s="16">
        <v>135584</v>
      </c>
      <c r="M42" s="16">
        <v>110</v>
      </c>
      <c r="N42" s="16">
        <v>176</v>
      </c>
      <c r="O42" s="46">
        <f t="shared" si="2"/>
        <v>135584.69154040405</v>
      </c>
      <c r="P42" s="42">
        <v>339523</v>
      </c>
      <c r="Q42" s="42">
        <v>34</v>
      </c>
      <c r="R42" s="20">
        <f t="shared" si="9"/>
        <v>2.5041421427641226</v>
      </c>
      <c r="S42" s="16"/>
      <c r="T42" s="16"/>
      <c r="U42" s="71"/>
      <c r="V42" s="41">
        <v>2</v>
      </c>
      <c r="W42" s="41">
        <v>7</v>
      </c>
      <c r="X42" s="42">
        <v>2</v>
      </c>
      <c r="Y42" s="42"/>
      <c r="Z42" s="42">
        <v>1</v>
      </c>
      <c r="AA42" s="42">
        <v>80</v>
      </c>
      <c r="AB42" s="42"/>
      <c r="AC42" s="24">
        <f t="shared" si="3"/>
        <v>1.5</v>
      </c>
      <c r="AD42" s="16">
        <v>136</v>
      </c>
      <c r="AE42" s="16">
        <v>7</v>
      </c>
      <c r="AF42" s="16">
        <v>123</v>
      </c>
      <c r="AG42" s="16"/>
      <c r="AH42" s="16"/>
      <c r="AI42" s="40">
        <f t="shared" si="4"/>
        <v>123</v>
      </c>
      <c r="AJ42" s="42">
        <v>32102</v>
      </c>
      <c r="AK42" s="42"/>
      <c r="AL42" s="24">
        <f t="shared" si="5"/>
        <v>260.9918699186992</v>
      </c>
      <c r="AM42" s="16">
        <v>130</v>
      </c>
      <c r="AN42" s="16">
        <v>27340</v>
      </c>
      <c r="AO42" s="16"/>
      <c r="AP42" s="39">
        <f t="shared" si="6"/>
        <v>210.30769230769232</v>
      </c>
      <c r="AQ42" s="42">
        <v>5</v>
      </c>
      <c r="AR42" s="42">
        <v>3312</v>
      </c>
      <c r="AS42" s="42"/>
      <c r="AT42" s="12">
        <f t="shared" si="7"/>
        <v>662.4</v>
      </c>
      <c r="AU42" s="16">
        <v>1</v>
      </c>
      <c r="AV42" s="16">
        <v>1450</v>
      </c>
      <c r="AW42" s="16"/>
      <c r="AX42" s="39">
        <f t="shared" si="8"/>
        <v>1450</v>
      </c>
      <c r="AY42" s="42"/>
      <c r="AZ42" s="42"/>
      <c r="BA42" s="42"/>
      <c r="BB42" s="12"/>
      <c r="BC42" s="16"/>
      <c r="BD42" s="16"/>
      <c r="BE42" s="16"/>
      <c r="BF42" s="39"/>
      <c r="BG42" s="42"/>
      <c r="BH42" s="42"/>
      <c r="BI42" s="42"/>
      <c r="BJ42" s="12"/>
      <c r="BK42" s="16"/>
      <c r="BL42" s="16"/>
      <c r="BM42" s="16"/>
      <c r="BN42" s="39"/>
      <c r="BO42" s="42"/>
      <c r="BP42" s="42"/>
      <c r="BQ42" s="42"/>
      <c r="BR42" s="12"/>
      <c r="BS42" s="16"/>
      <c r="BT42" s="16"/>
      <c r="BU42" s="16"/>
      <c r="BV42" s="39"/>
    </row>
    <row r="43" spans="1:74" s="25" customFormat="1" ht="12">
      <c r="A43" s="25">
        <v>2</v>
      </c>
      <c r="B43" s="25">
        <f t="shared" si="10"/>
        <v>8</v>
      </c>
      <c r="C43" s="25" t="s">
        <v>364</v>
      </c>
      <c r="D43" s="98">
        <v>1</v>
      </c>
      <c r="E43" s="42">
        <v>175</v>
      </c>
      <c r="F43" s="42">
        <v>7371</v>
      </c>
      <c r="G43" s="42"/>
      <c r="H43" s="20">
        <f t="shared" si="1"/>
        <v>42.12</v>
      </c>
      <c r="I43" s="16">
        <v>413</v>
      </c>
      <c r="J43" s="16"/>
      <c r="K43" s="16"/>
      <c r="L43" s="16">
        <v>53114</v>
      </c>
      <c r="M43" s="16">
        <v>67</v>
      </c>
      <c r="N43" s="16">
        <v>90</v>
      </c>
      <c r="O43" s="46">
        <f t="shared" si="2"/>
        <v>53114.4208161157</v>
      </c>
      <c r="P43" s="42">
        <v>552966</v>
      </c>
      <c r="Q43" s="42">
        <v>80</v>
      </c>
      <c r="R43" s="20">
        <f t="shared" si="9"/>
        <v>10.410860016988488</v>
      </c>
      <c r="S43" s="16"/>
      <c r="T43" s="16"/>
      <c r="U43" s="71"/>
      <c r="V43" s="41">
        <v>2</v>
      </c>
      <c r="W43" s="41">
        <v>8</v>
      </c>
      <c r="X43" s="42">
        <v>3</v>
      </c>
      <c r="Y43" s="42">
        <v>2</v>
      </c>
      <c r="Z43" s="42">
        <v>4</v>
      </c>
      <c r="AA43" s="42"/>
      <c r="AB43" s="42"/>
      <c r="AC43" s="24">
        <f t="shared" si="3"/>
        <v>4</v>
      </c>
      <c r="AD43" s="16">
        <v>464</v>
      </c>
      <c r="AE43" s="16">
        <v>75</v>
      </c>
      <c r="AF43" s="16">
        <v>446</v>
      </c>
      <c r="AG43" s="16">
        <v>12</v>
      </c>
      <c r="AH43" s="16">
        <v>16</v>
      </c>
      <c r="AI43" s="40">
        <f t="shared" si="4"/>
        <v>446.0753673094582</v>
      </c>
      <c r="AJ43" s="42">
        <v>167141</v>
      </c>
      <c r="AK43" s="42"/>
      <c r="AL43" s="24">
        <f t="shared" si="5"/>
        <v>374.6922880053325</v>
      </c>
      <c r="AM43" s="16">
        <v>379</v>
      </c>
      <c r="AN43" s="16">
        <v>104211</v>
      </c>
      <c r="AO43" s="16"/>
      <c r="AP43" s="39">
        <f t="shared" si="6"/>
        <v>274.9630606860158</v>
      </c>
      <c r="AQ43" s="42">
        <v>75</v>
      </c>
      <c r="AR43" s="42">
        <v>50530</v>
      </c>
      <c r="AS43" s="42"/>
      <c r="AT43" s="12">
        <f t="shared" si="7"/>
        <v>673.7333333333333</v>
      </c>
      <c r="AU43" s="16">
        <v>10</v>
      </c>
      <c r="AV43" s="16">
        <v>12400</v>
      </c>
      <c r="AW43" s="16"/>
      <c r="AX43" s="39">
        <f t="shared" si="8"/>
        <v>1240</v>
      </c>
      <c r="AY43" s="42"/>
      <c r="AZ43" s="42"/>
      <c r="BA43" s="42"/>
      <c r="BB43" s="12"/>
      <c r="BC43" s="16"/>
      <c r="BD43" s="16"/>
      <c r="BE43" s="16"/>
      <c r="BF43" s="39"/>
      <c r="BG43" s="42"/>
      <c r="BH43" s="42"/>
      <c r="BI43" s="42"/>
      <c r="BJ43" s="12"/>
      <c r="BK43" s="16"/>
      <c r="BL43" s="16"/>
      <c r="BM43" s="16"/>
      <c r="BN43" s="39"/>
      <c r="BO43" s="42"/>
      <c r="BP43" s="42"/>
      <c r="BQ43" s="42"/>
      <c r="BR43" s="12"/>
      <c r="BS43" s="16"/>
      <c r="BT43" s="16"/>
      <c r="BU43" s="16"/>
      <c r="BV43" s="39"/>
    </row>
    <row r="44" spans="1:74" s="25" customFormat="1" ht="12">
      <c r="A44" s="25">
        <v>2</v>
      </c>
      <c r="B44" s="25">
        <f t="shared" si="10"/>
        <v>9</v>
      </c>
      <c r="C44" s="25" t="s">
        <v>357</v>
      </c>
      <c r="D44" s="98">
        <v>1</v>
      </c>
      <c r="E44" s="42">
        <v>8</v>
      </c>
      <c r="F44" s="42">
        <v>660</v>
      </c>
      <c r="G44" s="42"/>
      <c r="H44" s="20">
        <f t="shared" si="1"/>
        <v>82.5</v>
      </c>
      <c r="I44" s="16">
        <v>100</v>
      </c>
      <c r="J44" s="16">
        <v>108</v>
      </c>
      <c r="K44" s="16"/>
      <c r="L44" s="16">
        <v>2819</v>
      </c>
      <c r="M44" s="16">
        <v>66</v>
      </c>
      <c r="N44" s="16">
        <v>144</v>
      </c>
      <c r="O44" s="46">
        <f t="shared" si="2"/>
        <v>2819.4158057851237</v>
      </c>
      <c r="P44" s="42">
        <v>184004</v>
      </c>
      <c r="Q44" s="42">
        <v>40</v>
      </c>
      <c r="R44" s="20">
        <f t="shared" si="9"/>
        <v>65.2633072505459</v>
      </c>
      <c r="S44" s="16"/>
      <c r="T44" s="16"/>
      <c r="U44" s="71"/>
      <c r="V44" s="41">
        <v>2</v>
      </c>
      <c r="W44" s="41">
        <v>9</v>
      </c>
      <c r="X44" s="42">
        <v>2</v>
      </c>
      <c r="Y44" s="42">
        <v>3</v>
      </c>
      <c r="Z44" s="42">
        <v>2</v>
      </c>
      <c r="AA44" s="42">
        <v>61</v>
      </c>
      <c r="AB44" s="42">
        <v>204</v>
      </c>
      <c r="AC44" s="24">
        <f t="shared" si="3"/>
        <v>2.3859331955922864</v>
      </c>
      <c r="AD44" s="16">
        <v>365</v>
      </c>
      <c r="AE44" s="16">
        <v>257</v>
      </c>
      <c r="AF44" s="16">
        <v>95</v>
      </c>
      <c r="AG44" s="16">
        <v>38</v>
      </c>
      <c r="AH44" s="16">
        <v>12</v>
      </c>
      <c r="AI44" s="40">
        <f t="shared" si="4"/>
        <v>95.23777548209367</v>
      </c>
      <c r="AJ44" s="42">
        <v>336086</v>
      </c>
      <c r="AK44" s="42"/>
      <c r="AL44" s="24">
        <f t="shared" si="5"/>
        <v>3528.914848112868</v>
      </c>
      <c r="AM44" s="16">
        <v>141</v>
      </c>
      <c r="AN44" s="16">
        <v>47036</v>
      </c>
      <c r="AO44" s="16"/>
      <c r="AP44" s="39">
        <f t="shared" si="6"/>
        <v>333.5886524822695</v>
      </c>
      <c r="AQ44" s="42">
        <v>141</v>
      </c>
      <c r="AR44" s="42">
        <v>108650</v>
      </c>
      <c r="AS44" s="42"/>
      <c r="AT44" s="12">
        <f t="shared" si="7"/>
        <v>770.5673758865248</v>
      </c>
      <c r="AU44" s="16">
        <v>71</v>
      </c>
      <c r="AV44" s="16">
        <v>130900</v>
      </c>
      <c r="AW44" s="16"/>
      <c r="AX44" s="39">
        <f t="shared" si="8"/>
        <v>1843.661971830986</v>
      </c>
      <c r="AY44" s="42">
        <v>11</v>
      </c>
      <c r="AZ44" s="42">
        <v>42500</v>
      </c>
      <c r="BA44" s="42"/>
      <c r="BB44" s="12">
        <f>(AZ44+(BA44/100))/AY44</f>
        <v>3863.6363636363635</v>
      </c>
      <c r="BC44" s="16">
        <v>1</v>
      </c>
      <c r="BD44" s="16">
        <v>7000</v>
      </c>
      <c r="BE44" s="16"/>
      <c r="BF44" s="39">
        <f>(BD44+(BE44/100))/BC44</f>
        <v>7000</v>
      </c>
      <c r="BG44" s="42"/>
      <c r="BH44" s="42"/>
      <c r="BI44" s="42"/>
      <c r="BJ44" s="12"/>
      <c r="BK44" s="16"/>
      <c r="BL44" s="16"/>
      <c r="BM44" s="16"/>
      <c r="BN44" s="39"/>
      <c r="BO44" s="42"/>
      <c r="BP44" s="42"/>
      <c r="BQ44" s="42"/>
      <c r="BR44" s="12"/>
      <c r="BS44" s="16"/>
      <c r="BT44" s="16"/>
      <c r="BU44" s="16"/>
      <c r="BV44" s="39"/>
    </row>
    <row r="45" spans="1:74" s="25" customFormat="1" ht="12">
      <c r="A45" s="25">
        <v>2</v>
      </c>
      <c r="B45" s="25">
        <f t="shared" si="10"/>
        <v>10</v>
      </c>
      <c r="C45" s="25" t="s">
        <v>358</v>
      </c>
      <c r="D45" s="98">
        <v>1</v>
      </c>
      <c r="E45" s="42">
        <v>121</v>
      </c>
      <c r="F45" s="42">
        <v>5894</v>
      </c>
      <c r="G45" s="42"/>
      <c r="H45" s="20">
        <f t="shared" si="1"/>
        <v>48.710743801652896</v>
      </c>
      <c r="I45" s="16">
        <v>62</v>
      </c>
      <c r="J45" s="16"/>
      <c r="K45" s="16"/>
      <c r="L45" s="16">
        <v>37005</v>
      </c>
      <c r="M45" s="16">
        <v>76</v>
      </c>
      <c r="N45" s="16">
        <v>244</v>
      </c>
      <c r="O45" s="46">
        <f t="shared" si="2"/>
        <v>37005.48060146924</v>
      </c>
      <c r="P45" s="42">
        <v>347674</v>
      </c>
      <c r="Q45" s="42">
        <v>64</v>
      </c>
      <c r="R45" s="20">
        <f t="shared" si="9"/>
        <v>9.39522023087024</v>
      </c>
      <c r="S45" s="16"/>
      <c r="T45" s="16"/>
      <c r="U45" s="71"/>
      <c r="V45" s="41">
        <v>2</v>
      </c>
      <c r="W45" s="41">
        <v>10</v>
      </c>
      <c r="X45" s="42">
        <v>1</v>
      </c>
      <c r="Y45" s="42"/>
      <c r="Z45" s="42"/>
      <c r="AA45" s="42">
        <v>3</v>
      </c>
      <c r="AB45" s="42">
        <v>133</v>
      </c>
      <c r="AC45" s="24">
        <f t="shared" si="3"/>
        <v>0.021803259871441688</v>
      </c>
      <c r="AD45" s="16">
        <v>325</v>
      </c>
      <c r="AE45" s="16">
        <v>7</v>
      </c>
      <c r="AF45" s="16">
        <v>21</v>
      </c>
      <c r="AG45" s="16">
        <v>58</v>
      </c>
      <c r="AH45" s="16">
        <v>65</v>
      </c>
      <c r="AI45" s="40">
        <f t="shared" si="4"/>
        <v>21.363992194674015</v>
      </c>
      <c r="AJ45" s="42">
        <v>92008</v>
      </c>
      <c r="AK45" s="42"/>
      <c r="AL45" s="24">
        <f t="shared" si="5"/>
        <v>4306.6857149918515</v>
      </c>
      <c r="AM45" s="16">
        <v>287</v>
      </c>
      <c r="AN45" s="16">
        <v>66102</v>
      </c>
      <c r="AO45" s="16">
        <v>80</v>
      </c>
      <c r="AP45" s="39">
        <f t="shared" si="6"/>
        <v>230.3233449477352</v>
      </c>
      <c r="AQ45" s="42">
        <v>35</v>
      </c>
      <c r="AR45" s="42">
        <v>22062</v>
      </c>
      <c r="AS45" s="42">
        <v>20</v>
      </c>
      <c r="AT45" s="12">
        <f t="shared" si="7"/>
        <v>630.3485714285714</v>
      </c>
      <c r="AU45" s="16">
        <v>3</v>
      </c>
      <c r="AV45" s="16">
        <v>3843</v>
      </c>
      <c r="AW45" s="16"/>
      <c r="AX45" s="39">
        <f t="shared" si="8"/>
        <v>1281</v>
      </c>
      <c r="AY45" s="42"/>
      <c r="AZ45" s="42"/>
      <c r="BA45" s="42"/>
      <c r="BB45" s="12"/>
      <c r="BC45" s="16"/>
      <c r="BD45" s="16"/>
      <c r="BE45" s="16"/>
      <c r="BF45" s="39"/>
      <c r="BG45" s="42"/>
      <c r="BH45" s="42"/>
      <c r="BI45" s="42"/>
      <c r="BJ45" s="12"/>
      <c r="BK45" s="16"/>
      <c r="BL45" s="16"/>
      <c r="BM45" s="16"/>
      <c r="BN45" s="39"/>
      <c r="BO45" s="42"/>
      <c r="BP45" s="42"/>
      <c r="BQ45" s="42"/>
      <c r="BR45" s="12"/>
      <c r="BS45" s="16"/>
      <c r="BT45" s="16"/>
      <c r="BU45" s="16"/>
      <c r="BV45" s="39"/>
    </row>
    <row r="46" spans="1:74" s="25" customFormat="1" ht="12">
      <c r="A46" s="25">
        <v>2</v>
      </c>
      <c r="B46" s="25">
        <f t="shared" si="10"/>
        <v>11</v>
      </c>
      <c r="C46" s="25" t="s">
        <v>359</v>
      </c>
      <c r="D46" s="98">
        <v>1</v>
      </c>
      <c r="E46" s="42">
        <v>168</v>
      </c>
      <c r="F46" s="42">
        <v>10024</v>
      </c>
      <c r="G46" s="42"/>
      <c r="H46" s="20">
        <f t="shared" si="1"/>
        <v>59.666666666666664</v>
      </c>
      <c r="I46" s="16">
        <v>987</v>
      </c>
      <c r="J46" s="16">
        <v>17</v>
      </c>
      <c r="K46" s="16">
        <v>80</v>
      </c>
      <c r="L46" s="19">
        <v>49843</v>
      </c>
      <c r="M46" s="16">
        <v>156</v>
      </c>
      <c r="N46" s="16">
        <v>220</v>
      </c>
      <c r="O46" s="46">
        <f t="shared" si="2"/>
        <v>49843.98005050505</v>
      </c>
      <c r="P46" s="42">
        <v>422764</v>
      </c>
      <c r="Q46" s="42"/>
      <c r="R46" s="20">
        <f t="shared" si="9"/>
        <v>8.481746433002119</v>
      </c>
      <c r="S46" s="16"/>
      <c r="T46" s="16"/>
      <c r="U46" s="71"/>
      <c r="V46" s="41">
        <v>2</v>
      </c>
      <c r="W46" s="41">
        <v>11</v>
      </c>
      <c r="X46" s="42">
        <v>11</v>
      </c>
      <c r="Y46" s="42"/>
      <c r="Z46" s="42">
        <v>4</v>
      </c>
      <c r="AA46" s="42">
        <v>92</v>
      </c>
      <c r="AB46" s="42">
        <v>89</v>
      </c>
      <c r="AC46" s="24">
        <f t="shared" si="3"/>
        <v>4.577043158861341</v>
      </c>
      <c r="AD46" s="16">
        <v>385</v>
      </c>
      <c r="AE46" s="16">
        <v>29</v>
      </c>
      <c r="AF46" s="16">
        <v>271</v>
      </c>
      <c r="AG46" s="16">
        <v>55</v>
      </c>
      <c r="AH46" s="19">
        <v>211</v>
      </c>
      <c r="AI46" s="40">
        <f t="shared" si="4"/>
        <v>271.34859389348026</v>
      </c>
      <c r="AJ46" s="42">
        <v>139670</v>
      </c>
      <c r="AK46" s="42"/>
      <c r="AL46" s="24">
        <f t="shared" si="5"/>
        <v>514.7253501332991</v>
      </c>
      <c r="AM46" s="16">
        <v>322</v>
      </c>
      <c r="AN46" s="16">
        <v>79270</v>
      </c>
      <c r="AO46" s="16"/>
      <c r="AP46" s="39">
        <f t="shared" si="6"/>
        <v>246.1801242236025</v>
      </c>
      <c r="AQ46" s="42">
        <v>45</v>
      </c>
      <c r="AR46" s="42">
        <v>31550</v>
      </c>
      <c r="AS46" s="42"/>
      <c r="AT46" s="12">
        <f t="shared" si="7"/>
        <v>701.1111111111111</v>
      </c>
      <c r="AU46" s="16">
        <v>17</v>
      </c>
      <c r="AV46" s="16">
        <v>23850</v>
      </c>
      <c r="AW46" s="16"/>
      <c r="AX46" s="39">
        <f t="shared" si="8"/>
        <v>1402.9411764705883</v>
      </c>
      <c r="AY46" s="42">
        <v>1</v>
      </c>
      <c r="AZ46" s="42">
        <v>5000</v>
      </c>
      <c r="BA46" s="42"/>
      <c r="BB46" s="12">
        <f>(AZ46+(BA46/100))/AY46</f>
        <v>5000</v>
      </c>
      <c r="BC46" s="16"/>
      <c r="BD46" s="16"/>
      <c r="BE46" s="16"/>
      <c r="BF46" s="39"/>
      <c r="BG46" s="42"/>
      <c r="BH46" s="42"/>
      <c r="BI46" s="42"/>
      <c r="BJ46" s="12"/>
      <c r="BK46" s="16"/>
      <c r="BL46" s="16"/>
      <c r="BM46" s="16"/>
      <c r="BN46" s="39"/>
      <c r="BO46" s="42"/>
      <c r="BP46" s="42"/>
      <c r="BQ46" s="42"/>
      <c r="BR46" s="12"/>
      <c r="BS46" s="16"/>
      <c r="BT46" s="16"/>
      <c r="BU46" s="16"/>
      <c r="BV46" s="39"/>
    </row>
    <row r="47" spans="1:74" s="25" customFormat="1" ht="12">
      <c r="A47" s="25">
        <v>2</v>
      </c>
      <c r="B47" s="25">
        <f t="shared" si="10"/>
        <v>12</v>
      </c>
      <c r="C47" s="25" t="s">
        <v>360</v>
      </c>
      <c r="D47" s="98">
        <v>1</v>
      </c>
      <c r="E47" s="42">
        <v>239</v>
      </c>
      <c r="F47" s="42">
        <v>13016</v>
      </c>
      <c r="G47" s="42">
        <v>70</v>
      </c>
      <c r="H47" s="20">
        <f t="shared" si="1"/>
        <v>54.463179916318</v>
      </c>
      <c r="I47" s="16">
        <v>880</v>
      </c>
      <c r="J47" s="16"/>
      <c r="K47" s="16"/>
      <c r="L47" s="16">
        <v>53694</v>
      </c>
      <c r="M47" s="16">
        <v>99</v>
      </c>
      <c r="N47" s="16">
        <v>248</v>
      </c>
      <c r="O47" s="46">
        <f t="shared" si="2"/>
        <v>53694.624443296605</v>
      </c>
      <c r="P47" s="42">
        <v>448319</v>
      </c>
      <c r="Q47" s="42">
        <v>30</v>
      </c>
      <c r="R47" s="20">
        <f t="shared" si="9"/>
        <v>8.34942612315765</v>
      </c>
      <c r="S47" s="16"/>
      <c r="T47" s="16"/>
      <c r="U47" s="71"/>
      <c r="V47" s="41">
        <v>2</v>
      </c>
      <c r="W47" s="41">
        <v>12</v>
      </c>
      <c r="X47" s="42">
        <v>6</v>
      </c>
      <c r="Y47" s="42">
        <v>2</v>
      </c>
      <c r="Z47" s="42">
        <v>6</v>
      </c>
      <c r="AA47" s="42"/>
      <c r="AB47" s="42"/>
      <c r="AC47" s="24">
        <f t="shared" si="3"/>
        <v>6</v>
      </c>
      <c r="AD47" s="16">
        <v>503</v>
      </c>
      <c r="AE47" s="16">
        <v>71</v>
      </c>
      <c r="AF47" s="16">
        <v>476</v>
      </c>
      <c r="AG47" s="16">
        <v>92</v>
      </c>
      <c r="AH47" s="16">
        <v>249</v>
      </c>
      <c r="AI47" s="40">
        <f t="shared" si="4"/>
        <v>476.58071625344354</v>
      </c>
      <c r="AJ47" s="42">
        <v>205585</v>
      </c>
      <c r="AK47" s="42">
        <v>20</v>
      </c>
      <c r="AL47" s="24">
        <f t="shared" si="5"/>
        <v>431.37498641609074</v>
      </c>
      <c r="AM47" s="16">
        <v>374</v>
      </c>
      <c r="AN47" s="16">
        <v>96020</v>
      </c>
      <c r="AO47" s="16">
        <v>10</v>
      </c>
      <c r="AP47" s="39">
        <f t="shared" si="6"/>
        <v>256.73823529411766</v>
      </c>
      <c r="AQ47" s="42">
        <v>99</v>
      </c>
      <c r="AR47" s="42">
        <v>65901</v>
      </c>
      <c r="AS47" s="42">
        <v>60</v>
      </c>
      <c r="AT47" s="12">
        <f t="shared" si="7"/>
        <v>665.6727272727273</v>
      </c>
      <c r="AU47" s="16">
        <v>30</v>
      </c>
      <c r="AV47" s="16">
        <v>43663</v>
      </c>
      <c r="AW47" s="16">
        <v>50</v>
      </c>
      <c r="AX47" s="39">
        <f t="shared" si="8"/>
        <v>1455.45</v>
      </c>
      <c r="AY47" s="42"/>
      <c r="AZ47" s="42"/>
      <c r="BA47" s="42"/>
      <c r="BB47" s="12"/>
      <c r="BC47" s="16"/>
      <c r="BD47" s="16"/>
      <c r="BE47" s="16"/>
      <c r="BF47" s="39"/>
      <c r="BG47" s="42"/>
      <c r="BH47" s="42"/>
      <c r="BI47" s="42"/>
      <c r="BJ47" s="12"/>
      <c r="BK47" s="16"/>
      <c r="BL47" s="16"/>
      <c r="BM47" s="16"/>
      <c r="BN47" s="39"/>
      <c r="BO47" s="42"/>
      <c r="BP47" s="42"/>
      <c r="BQ47" s="42"/>
      <c r="BR47" s="12"/>
      <c r="BS47" s="16"/>
      <c r="BT47" s="16"/>
      <c r="BU47" s="16"/>
      <c r="BV47" s="39"/>
    </row>
    <row r="48" spans="1:74" s="25" customFormat="1" ht="12">
      <c r="A48" s="25">
        <v>2</v>
      </c>
      <c r="B48" s="25">
        <f t="shared" si="10"/>
        <v>13</v>
      </c>
      <c r="C48" s="25" t="s">
        <v>361</v>
      </c>
      <c r="D48" s="98">
        <v>1</v>
      </c>
      <c r="E48" s="42">
        <v>284</v>
      </c>
      <c r="F48" s="42">
        <v>9242</v>
      </c>
      <c r="G48" s="42">
        <v>10</v>
      </c>
      <c r="H48" s="20">
        <f t="shared" si="1"/>
        <v>32.542605633802815</v>
      </c>
      <c r="I48" s="19">
        <v>366</v>
      </c>
      <c r="J48" s="16">
        <v>80</v>
      </c>
      <c r="K48" s="16"/>
      <c r="L48" s="16">
        <v>78885</v>
      </c>
      <c r="M48" s="16">
        <v>107</v>
      </c>
      <c r="N48" s="16">
        <v>136</v>
      </c>
      <c r="O48" s="46">
        <f t="shared" si="2"/>
        <v>78885.67187213039</v>
      </c>
      <c r="P48" s="42">
        <v>373733</v>
      </c>
      <c r="Q48" s="42">
        <v>86</v>
      </c>
      <c r="R48" s="20">
        <f t="shared" si="9"/>
        <v>4.737664662421882</v>
      </c>
      <c r="S48" s="16"/>
      <c r="T48" s="16"/>
      <c r="U48" s="71"/>
      <c r="V48" s="41">
        <v>2</v>
      </c>
      <c r="W48" s="41">
        <v>13</v>
      </c>
      <c r="X48" s="42">
        <v>2.625</v>
      </c>
      <c r="Y48" s="42"/>
      <c r="Z48" s="42">
        <v>5</v>
      </c>
      <c r="AA48" s="42">
        <v>40</v>
      </c>
      <c r="AB48" s="42"/>
      <c r="AC48" s="24">
        <f t="shared" si="3"/>
        <v>5.25</v>
      </c>
      <c r="AD48" s="16">
        <v>221.375</v>
      </c>
      <c r="AE48" s="16">
        <v>8</v>
      </c>
      <c r="AF48" s="16">
        <v>376</v>
      </c>
      <c r="AG48" s="16">
        <v>88</v>
      </c>
      <c r="AH48" s="16">
        <v>76</v>
      </c>
      <c r="AI48" s="40">
        <f t="shared" si="4"/>
        <v>376.55174471992655</v>
      </c>
      <c r="AJ48" s="42">
        <v>50512</v>
      </c>
      <c r="AK48" s="42">
        <v>11</v>
      </c>
      <c r="AL48" s="24">
        <f t="shared" si="5"/>
        <v>134.14358241141613</v>
      </c>
      <c r="AM48" s="16">
        <v>201.375</v>
      </c>
      <c r="AN48" s="16">
        <v>35899</v>
      </c>
      <c r="AO48" s="16">
        <v>11</v>
      </c>
      <c r="AP48" s="39">
        <f t="shared" si="6"/>
        <v>178.2699441340782</v>
      </c>
      <c r="AQ48" s="42">
        <v>19</v>
      </c>
      <c r="AR48" s="42">
        <v>13013</v>
      </c>
      <c r="AS48" s="42"/>
      <c r="AT48" s="12">
        <f t="shared" si="7"/>
        <v>684.8947368421053</v>
      </c>
      <c r="AU48" s="16">
        <v>1</v>
      </c>
      <c r="AV48" s="16">
        <v>1600</v>
      </c>
      <c r="AW48" s="16"/>
      <c r="AX48" s="39">
        <f t="shared" si="8"/>
        <v>1600</v>
      </c>
      <c r="AY48" s="42"/>
      <c r="AZ48" s="42"/>
      <c r="BA48" s="42"/>
      <c r="BB48" s="12"/>
      <c r="BC48" s="16"/>
      <c r="BD48" s="16"/>
      <c r="BE48" s="16"/>
      <c r="BF48" s="39"/>
      <c r="BG48" s="42"/>
      <c r="BH48" s="42"/>
      <c r="BI48" s="42"/>
      <c r="BJ48" s="12"/>
      <c r="BK48" s="16"/>
      <c r="BL48" s="16"/>
      <c r="BM48" s="16"/>
      <c r="BN48" s="39"/>
      <c r="BO48" s="42"/>
      <c r="BP48" s="42"/>
      <c r="BQ48" s="42"/>
      <c r="BR48" s="12"/>
      <c r="BS48" s="16"/>
      <c r="BT48" s="16"/>
      <c r="BU48" s="16"/>
      <c r="BV48" s="39"/>
    </row>
    <row r="49" spans="1:74" s="25" customFormat="1" ht="12">
      <c r="A49" s="25">
        <v>2</v>
      </c>
      <c r="B49" s="25">
        <f t="shared" si="10"/>
        <v>14</v>
      </c>
      <c r="C49" s="25" t="s">
        <v>362</v>
      </c>
      <c r="D49" s="98">
        <v>1</v>
      </c>
      <c r="E49" s="42">
        <v>378</v>
      </c>
      <c r="F49" s="42">
        <v>14424</v>
      </c>
      <c r="G49" s="42">
        <v>80</v>
      </c>
      <c r="H49" s="20">
        <f t="shared" si="1"/>
        <v>38.16084656084656</v>
      </c>
      <c r="I49" s="16">
        <v>350</v>
      </c>
      <c r="J49" s="16"/>
      <c r="K49" s="16"/>
      <c r="L49" s="16">
        <v>83008</v>
      </c>
      <c r="M49" s="16"/>
      <c r="N49" s="16"/>
      <c r="O49" s="46">
        <f t="shared" si="2"/>
        <v>83008</v>
      </c>
      <c r="P49" s="42">
        <v>369485</v>
      </c>
      <c r="Q49" s="42">
        <v>30</v>
      </c>
      <c r="R49" s="20">
        <f t="shared" si="9"/>
        <v>4.451201089051658</v>
      </c>
      <c r="S49" s="16"/>
      <c r="T49" s="16"/>
      <c r="U49" s="71"/>
      <c r="V49" s="41">
        <v>2</v>
      </c>
      <c r="W49" s="41">
        <v>14</v>
      </c>
      <c r="X49" s="42">
        <v>3</v>
      </c>
      <c r="Y49" s="42"/>
      <c r="Z49" s="42">
        <v>3</v>
      </c>
      <c r="AA49" s="42"/>
      <c r="AB49" s="42"/>
      <c r="AC49" s="24">
        <f t="shared" si="3"/>
        <v>3</v>
      </c>
      <c r="AD49" s="16">
        <v>183</v>
      </c>
      <c r="AE49" s="16">
        <v>11</v>
      </c>
      <c r="AF49" s="16">
        <v>366</v>
      </c>
      <c r="AG49" s="16">
        <v>87</v>
      </c>
      <c r="AH49" s="16"/>
      <c r="AI49" s="40">
        <f t="shared" si="4"/>
        <v>366.54375</v>
      </c>
      <c r="AJ49" s="42">
        <v>37622</v>
      </c>
      <c r="AK49" s="42"/>
      <c r="AL49" s="24">
        <f t="shared" si="5"/>
        <v>102.63986222654185</v>
      </c>
      <c r="AM49" s="16">
        <v>181</v>
      </c>
      <c r="AN49" s="16">
        <v>36582</v>
      </c>
      <c r="AO49" s="16"/>
      <c r="AP49" s="39">
        <f t="shared" si="6"/>
        <v>202.11049723756906</v>
      </c>
      <c r="AQ49" s="42">
        <v>2</v>
      </c>
      <c r="AR49" s="42">
        <v>1040</v>
      </c>
      <c r="AS49" s="42"/>
      <c r="AT49" s="12">
        <f t="shared" si="7"/>
        <v>520</v>
      </c>
      <c r="AU49" s="16"/>
      <c r="AV49" s="16"/>
      <c r="AW49" s="16"/>
      <c r="AX49" s="39"/>
      <c r="AY49" s="42"/>
      <c r="AZ49" s="42"/>
      <c r="BA49" s="42"/>
      <c r="BB49" s="12"/>
      <c r="BC49" s="16"/>
      <c r="BD49" s="16"/>
      <c r="BE49" s="16"/>
      <c r="BF49" s="39"/>
      <c r="BG49" s="42"/>
      <c r="BH49" s="42"/>
      <c r="BI49" s="42"/>
      <c r="BJ49" s="12"/>
      <c r="BK49" s="16"/>
      <c r="BL49" s="16"/>
      <c r="BM49" s="16"/>
      <c r="BN49" s="39"/>
      <c r="BO49" s="42"/>
      <c r="BP49" s="42"/>
      <c r="BQ49" s="42"/>
      <c r="BR49" s="12"/>
      <c r="BS49" s="16"/>
      <c r="BT49" s="16"/>
      <c r="BU49" s="16"/>
      <c r="BV49" s="39"/>
    </row>
    <row r="50" spans="1:74" s="25" customFormat="1" ht="12">
      <c r="A50" s="25">
        <v>2</v>
      </c>
      <c r="B50" s="25">
        <f t="shared" si="10"/>
        <v>15</v>
      </c>
      <c r="C50" s="25" t="s">
        <v>363</v>
      </c>
      <c r="D50" s="98">
        <v>1</v>
      </c>
      <c r="E50" s="42">
        <v>322</v>
      </c>
      <c r="F50" s="42">
        <v>9670</v>
      </c>
      <c r="G50" s="42"/>
      <c r="H50" s="20">
        <f t="shared" si="1"/>
        <v>30.03105590062112</v>
      </c>
      <c r="I50" s="16">
        <v>590224</v>
      </c>
      <c r="J50" s="16">
        <v>97</v>
      </c>
      <c r="K50" s="16"/>
      <c r="L50" s="16">
        <v>142718</v>
      </c>
      <c r="M50" s="16">
        <v>48</v>
      </c>
      <c r="N50" s="16"/>
      <c r="O50" s="46">
        <f t="shared" si="2"/>
        <v>142718.3</v>
      </c>
      <c r="P50" s="42">
        <v>297675</v>
      </c>
      <c r="Q50" s="42">
        <v>59</v>
      </c>
      <c r="R50" s="20">
        <f t="shared" si="9"/>
        <v>2.085756276525155</v>
      </c>
      <c r="S50" s="16"/>
      <c r="T50" s="16"/>
      <c r="U50" s="71"/>
      <c r="V50" s="41">
        <v>2</v>
      </c>
      <c r="W50" s="41">
        <v>15</v>
      </c>
      <c r="X50" s="42">
        <v>6</v>
      </c>
      <c r="Y50" s="42"/>
      <c r="Z50" s="42">
        <v>2</v>
      </c>
      <c r="AA50" s="42"/>
      <c r="AB50" s="42"/>
      <c r="AC50" s="24">
        <f t="shared" si="3"/>
        <v>2</v>
      </c>
      <c r="AD50" s="16">
        <v>57</v>
      </c>
      <c r="AE50" s="16">
        <v>3</v>
      </c>
      <c r="AF50" s="16">
        <v>21</v>
      </c>
      <c r="AG50" s="16"/>
      <c r="AH50" s="16"/>
      <c r="AI50" s="40">
        <f t="shared" si="4"/>
        <v>21</v>
      </c>
      <c r="AJ50" s="42">
        <v>13555</v>
      </c>
      <c r="AK50" s="42"/>
      <c r="AL50" s="24">
        <f t="shared" si="5"/>
        <v>645.4761904761905</v>
      </c>
      <c r="AM50" s="16">
        <v>52</v>
      </c>
      <c r="AN50" s="16">
        <v>10305</v>
      </c>
      <c r="AO50" s="16"/>
      <c r="AP50" s="39">
        <f t="shared" si="6"/>
        <v>198.17307692307693</v>
      </c>
      <c r="AQ50" s="42">
        <v>5</v>
      </c>
      <c r="AR50" s="42">
        <v>3250</v>
      </c>
      <c r="AS50" s="42"/>
      <c r="AT50" s="12">
        <f t="shared" si="7"/>
        <v>650</v>
      </c>
      <c r="AU50" s="16"/>
      <c r="AV50" s="16"/>
      <c r="AW50" s="16"/>
      <c r="AX50" s="39"/>
      <c r="AY50" s="42"/>
      <c r="AZ50" s="42"/>
      <c r="BA50" s="42"/>
      <c r="BB50" s="12"/>
      <c r="BC50" s="16"/>
      <c r="BD50" s="16"/>
      <c r="BE50" s="16"/>
      <c r="BF50" s="39"/>
      <c r="BG50" s="42"/>
      <c r="BH50" s="42"/>
      <c r="BI50" s="42"/>
      <c r="BJ50" s="12"/>
      <c r="BK50" s="16"/>
      <c r="BL50" s="16"/>
      <c r="BM50" s="16"/>
      <c r="BN50" s="39"/>
      <c r="BO50" s="42"/>
      <c r="BP50" s="42"/>
      <c r="BQ50" s="42"/>
      <c r="BR50" s="12"/>
      <c r="BS50" s="16"/>
      <c r="BT50" s="16"/>
      <c r="BU50" s="16"/>
      <c r="BV50" s="39"/>
    </row>
    <row r="51" spans="1:74" s="25" customFormat="1" ht="12">
      <c r="A51" s="25">
        <v>2</v>
      </c>
      <c r="B51" s="25">
        <f t="shared" si="10"/>
        <v>16</v>
      </c>
      <c r="C51" s="25" t="s">
        <v>365</v>
      </c>
      <c r="D51" s="98">
        <v>1</v>
      </c>
      <c r="E51" s="42">
        <v>319</v>
      </c>
      <c r="F51" s="42">
        <v>13665</v>
      </c>
      <c r="G51" s="42">
        <v>75</v>
      </c>
      <c r="H51" s="20">
        <f t="shared" si="1"/>
        <v>42.83934169278997</v>
      </c>
      <c r="I51" s="16">
        <v>3195</v>
      </c>
      <c r="J51" s="16"/>
      <c r="K51" s="16"/>
      <c r="L51" s="16">
        <v>83032</v>
      </c>
      <c r="M51" s="16">
        <v>156</v>
      </c>
      <c r="N51" s="16"/>
      <c r="O51" s="46">
        <f t="shared" si="2"/>
        <v>83032.975</v>
      </c>
      <c r="P51" s="42">
        <v>373539</v>
      </c>
      <c r="Q51" s="42">
        <v>50</v>
      </c>
      <c r="R51" s="20">
        <f t="shared" si="9"/>
        <v>4.498688623405339</v>
      </c>
      <c r="S51" s="16"/>
      <c r="T51" s="16"/>
      <c r="U51" s="71"/>
      <c r="V51" s="41">
        <v>2</v>
      </c>
      <c r="W51" s="41">
        <v>16</v>
      </c>
      <c r="X51" s="42">
        <v>4</v>
      </c>
      <c r="Y51" s="42">
        <v>1</v>
      </c>
      <c r="Z51" s="42">
        <v>3</v>
      </c>
      <c r="AA51" s="42">
        <v>40</v>
      </c>
      <c r="AB51" s="42"/>
      <c r="AC51" s="24">
        <f t="shared" si="3"/>
        <v>3.25</v>
      </c>
      <c r="AD51" s="16">
        <v>175</v>
      </c>
      <c r="AE51" s="16">
        <v>14</v>
      </c>
      <c r="AF51" s="16">
        <v>179</v>
      </c>
      <c r="AG51" s="16">
        <v>119</v>
      </c>
      <c r="AH51" s="16">
        <v>112</v>
      </c>
      <c r="AI51" s="40">
        <f t="shared" si="4"/>
        <v>179.74632116620754</v>
      </c>
      <c r="AJ51" s="42">
        <v>38514</v>
      </c>
      <c r="AK51" s="42">
        <v>25</v>
      </c>
      <c r="AL51" s="24">
        <f t="shared" si="5"/>
        <v>214.26864121678983</v>
      </c>
      <c r="AM51" s="16">
        <v>169</v>
      </c>
      <c r="AN51" s="16">
        <v>34014</v>
      </c>
      <c r="AO51" s="16">
        <v>25</v>
      </c>
      <c r="AP51" s="39">
        <f t="shared" si="6"/>
        <v>201.26775147928993</v>
      </c>
      <c r="AQ51" s="42">
        <v>6</v>
      </c>
      <c r="AR51" s="42">
        <v>4500</v>
      </c>
      <c r="AS51" s="42"/>
      <c r="AT51" s="12">
        <f t="shared" si="7"/>
        <v>750</v>
      </c>
      <c r="AU51" s="16"/>
      <c r="AV51" s="16"/>
      <c r="AW51" s="16"/>
      <c r="AX51" s="39"/>
      <c r="AY51" s="42"/>
      <c r="AZ51" s="42"/>
      <c r="BA51" s="42"/>
      <c r="BB51" s="12"/>
      <c r="BC51" s="16"/>
      <c r="BD51" s="16"/>
      <c r="BE51" s="16"/>
      <c r="BF51" s="39"/>
      <c r="BG51" s="42"/>
      <c r="BH51" s="42"/>
      <c r="BI51" s="42"/>
      <c r="BJ51" s="12"/>
      <c r="BK51" s="16"/>
      <c r="BL51" s="16"/>
      <c r="BM51" s="16"/>
      <c r="BN51" s="39"/>
      <c r="BO51" s="42"/>
      <c r="BP51" s="42"/>
      <c r="BQ51" s="42"/>
      <c r="BR51" s="12"/>
      <c r="BS51" s="16"/>
      <c r="BT51" s="16"/>
      <c r="BU51" s="16"/>
      <c r="BV51" s="39"/>
    </row>
    <row r="52" spans="1:74" s="25" customFormat="1" ht="12">
      <c r="A52" s="25">
        <v>2</v>
      </c>
      <c r="B52" s="25">
        <f t="shared" si="10"/>
        <v>17</v>
      </c>
      <c r="C52" s="25" t="s">
        <v>366</v>
      </c>
      <c r="D52" s="98">
        <v>1</v>
      </c>
      <c r="E52" s="42">
        <v>151</v>
      </c>
      <c r="F52" s="42">
        <v>8543</v>
      </c>
      <c r="G52" s="42">
        <v>59</v>
      </c>
      <c r="H52" s="20">
        <f t="shared" si="1"/>
        <v>56.58006622516557</v>
      </c>
      <c r="I52" s="16">
        <v>329</v>
      </c>
      <c r="J52" s="16">
        <v>80</v>
      </c>
      <c r="K52" s="16"/>
      <c r="L52" s="16">
        <v>38846</v>
      </c>
      <c r="M52" s="16">
        <v>152</v>
      </c>
      <c r="N52" s="16"/>
      <c r="O52" s="46">
        <f t="shared" si="2"/>
        <v>38846.95</v>
      </c>
      <c r="P52" s="42">
        <v>435799</v>
      </c>
      <c r="Q52" s="42">
        <v>48</v>
      </c>
      <c r="R52" s="20">
        <f t="shared" si="9"/>
        <v>11.218370554187652</v>
      </c>
      <c r="S52" s="16"/>
      <c r="T52" s="16"/>
      <c r="U52" s="71"/>
      <c r="V52" s="41">
        <v>2</v>
      </c>
      <c r="W52" s="41">
        <v>17</v>
      </c>
      <c r="X52" s="42">
        <v>3</v>
      </c>
      <c r="Y52" s="42"/>
      <c r="Z52" s="42"/>
      <c r="AA52" s="42">
        <v>96</v>
      </c>
      <c r="AB52" s="42"/>
      <c r="AC52" s="24">
        <f t="shared" si="3"/>
        <v>0.6</v>
      </c>
      <c r="AD52" s="16">
        <v>354</v>
      </c>
      <c r="AE52" s="16">
        <v>46</v>
      </c>
      <c r="AF52" s="19">
        <v>142</v>
      </c>
      <c r="AG52" s="19">
        <v>121</v>
      </c>
      <c r="AH52" s="16"/>
      <c r="AI52" s="40">
        <f t="shared" si="4"/>
        <v>142.75625</v>
      </c>
      <c r="AJ52" s="42">
        <v>131498</v>
      </c>
      <c r="AK52" s="42">
        <v>24</v>
      </c>
      <c r="AL52" s="24">
        <f t="shared" si="5"/>
        <v>921.1365526903376</v>
      </c>
      <c r="AM52" s="16">
        <v>299</v>
      </c>
      <c r="AN52" s="16">
        <v>69335</v>
      </c>
      <c r="AO52" s="19">
        <v>49</v>
      </c>
      <c r="AP52" s="39">
        <f t="shared" si="6"/>
        <v>231.89127090301005</v>
      </c>
      <c r="AQ52" s="42">
        <v>32</v>
      </c>
      <c r="AR52" s="42">
        <v>21800</v>
      </c>
      <c r="AS52" s="42">
        <v>75</v>
      </c>
      <c r="AT52" s="12">
        <f t="shared" si="7"/>
        <v>681.2734375</v>
      </c>
      <c r="AU52" s="16">
        <v>22</v>
      </c>
      <c r="AV52" s="16">
        <v>35712</v>
      </c>
      <c r="AW52" s="16"/>
      <c r="AX52" s="39">
        <f t="shared" si="8"/>
        <v>1623.2727272727273</v>
      </c>
      <c r="AY52" s="42">
        <v>1</v>
      </c>
      <c r="AZ52" s="42">
        <v>4650</v>
      </c>
      <c r="BA52" s="42"/>
      <c r="BB52" s="12">
        <f>(AZ52+(BA52/100))/AY52</f>
        <v>4650</v>
      </c>
      <c r="BC52" s="16"/>
      <c r="BD52" s="16"/>
      <c r="BE52" s="16"/>
      <c r="BF52" s="39"/>
      <c r="BG52" s="42"/>
      <c r="BH52" s="42"/>
      <c r="BI52" s="42"/>
      <c r="BJ52" s="12"/>
      <c r="BK52" s="16"/>
      <c r="BL52" s="16"/>
      <c r="BM52" s="16"/>
      <c r="BN52" s="39"/>
      <c r="BO52" s="42"/>
      <c r="BP52" s="42"/>
      <c r="BQ52" s="42"/>
      <c r="BR52" s="12"/>
      <c r="BS52" s="16"/>
      <c r="BT52" s="16"/>
      <c r="BU52" s="16"/>
      <c r="BV52" s="39"/>
    </row>
    <row r="53" spans="1:74" s="25" customFormat="1" ht="12">
      <c r="A53" s="25">
        <v>2</v>
      </c>
      <c r="B53" s="25">
        <f t="shared" si="10"/>
        <v>18</v>
      </c>
      <c r="C53" s="25" t="s">
        <v>367</v>
      </c>
      <c r="D53" s="98">
        <v>1</v>
      </c>
      <c r="E53" s="42">
        <v>209</v>
      </c>
      <c r="F53" s="42">
        <v>12441</v>
      </c>
      <c r="G53" s="42"/>
      <c r="H53" s="20">
        <f t="shared" si="1"/>
        <v>59.526315789473685</v>
      </c>
      <c r="I53" s="16">
        <v>752</v>
      </c>
      <c r="J53" s="16">
        <v>21</v>
      </c>
      <c r="K53" s="16"/>
      <c r="L53" s="16">
        <v>40670</v>
      </c>
      <c r="M53" s="16">
        <v>38</v>
      </c>
      <c r="N53" s="16">
        <v>96</v>
      </c>
      <c r="O53" s="46">
        <f t="shared" si="2"/>
        <v>40670.23970385675</v>
      </c>
      <c r="P53" s="42">
        <v>551396</v>
      </c>
      <c r="Q53" s="42">
        <v>83</v>
      </c>
      <c r="R53" s="20">
        <f t="shared" si="9"/>
        <v>13.557747237661625</v>
      </c>
      <c r="S53" s="16"/>
      <c r="T53" s="16"/>
      <c r="U53" s="71"/>
      <c r="V53" s="41">
        <v>2</v>
      </c>
      <c r="W53" s="41">
        <v>18</v>
      </c>
      <c r="X53" s="42">
        <v>6</v>
      </c>
      <c r="Y53" s="42">
        <v>4</v>
      </c>
      <c r="Z53" s="42">
        <v>6</v>
      </c>
      <c r="AA53" s="42"/>
      <c r="AB53" s="42"/>
      <c r="AC53" s="24">
        <f t="shared" si="3"/>
        <v>6</v>
      </c>
      <c r="AD53" s="16">
        <v>582</v>
      </c>
      <c r="AE53" s="16">
        <v>90</v>
      </c>
      <c r="AF53" s="16">
        <v>539</v>
      </c>
      <c r="AG53" s="16">
        <v>102</v>
      </c>
      <c r="AH53" s="16">
        <v>169</v>
      </c>
      <c r="AI53" s="40">
        <f t="shared" si="4"/>
        <v>539.6413797061525</v>
      </c>
      <c r="AJ53" s="42">
        <v>198985</v>
      </c>
      <c r="AK53" s="42">
        <v>80</v>
      </c>
      <c r="AL53" s="24">
        <f t="shared" si="5"/>
        <v>368.7356223652679</v>
      </c>
      <c r="AM53" s="16">
        <v>487</v>
      </c>
      <c r="AN53" s="16">
        <v>117332</v>
      </c>
      <c r="AO53" s="16">
        <v>80</v>
      </c>
      <c r="AP53" s="39">
        <f t="shared" si="6"/>
        <v>240.92977412731005</v>
      </c>
      <c r="AQ53" s="42">
        <v>72</v>
      </c>
      <c r="AR53" s="42">
        <v>45955</v>
      </c>
      <c r="AS53" s="42"/>
      <c r="AT53" s="12">
        <f t="shared" si="7"/>
        <v>638.2638888888889</v>
      </c>
      <c r="AU53" s="16">
        <v>22</v>
      </c>
      <c r="AV53" s="16">
        <v>31798</v>
      </c>
      <c r="AW53" s="16"/>
      <c r="AX53" s="39">
        <f t="shared" si="8"/>
        <v>1445.3636363636363</v>
      </c>
      <c r="AY53" s="42">
        <v>1</v>
      </c>
      <c r="AZ53" s="42">
        <v>3900</v>
      </c>
      <c r="BA53" s="42"/>
      <c r="BB53" s="12">
        <f>(AZ53+(BA53/100))/AY53</f>
        <v>3900</v>
      </c>
      <c r="BC53" s="16"/>
      <c r="BD53" s="16"/>
      <c r="BE53" s="16"/>
      <c r="BF53" s="39"/>
      <c r="BG53" s="42"/>
      <c r="BH53" s="42"/>
      <c r="BI53" s="42"/>
      <c r="BJ53" s="12"/>
      <c r="BK53" s="16"/>
      <c r="BL53" s="16"/>
      <c r="BM53" s="16"/>
      <c r="BN53" s="39"/>
      <c r="BO53" s="42"/>
      <c r="BP53" s="42"/>
      <c r="BQ53" s="42"/>
      <c r="BR53" s="12"/>
      <c r="BS53" s="16"/>
      <c r="BT53" s="16"/>
      <c r="BU53" s="16"/>
      <c r="BV53" s="39"/>
    </row>
    <row r="54" spans="1:74" s="25" customFormat="1" ht="12">
      <c r="A54" s="25">
        <v>2</v>
      </c>
      <c r="C54" s="25" t="s">
        <v>41</v>
      </c>
      <c r="D54" s="98">
        <v>1</v>
      </c>
      <c r="E54" s="14">
        <f>SUM(E36:E53)</f>
        <v>3408</v>
      </c>
      <c r="F54" s="14">
        <f>SUM(F36:F53)+FLOOR(SUM(G36:G53),100)/100</f>
        <v>149738</v>
      </c>
      <c r="G54" s="14">
        <f>SUM(G36:G53)-FLOOR(SUM(G36:G53),100)</f>
        <v>64</v>
      </c>
      <c r="H54" s="20">
        <f>(F54+(G54/100))/E54</f>
        <v>43.93739436619719</v>
      </c>
      <c r="I54" s="14">
        <f>SUM(I36:I53)+FLOOR(SUM(J36:J53),160)/160+FLOOR(SUM(K36:K53)/43520,1)</f>
        <v>1421274</v>
      </c>
      <c r="J54" s="14">
        <f>SUM(J36:J53)+FLOOR(SUM(K36:K53)/272,1)-FLOOR(SUM(J36:J53)+FLOOR(SUM(K36:K53)/272,1),160)</f>
        <v>143</v>
      </c>
      <c r="K54" s="14">
        <f>SUM(K36:K53)-FLOOR(SUM(K36:K53),272)</f>
        <v>80</v>
      </c>
      <c r="L54" s="14">
        <f>SUM(L36:L53)+FLOOR(SUM(M36:M53),160)/160+FLOOR(SUM(N36:N53)/43520,1)</f>
        <v>1318255</v>
      </c>
      <c r="M54" s="14">
        <f>SUM(M36:M53)+FLOOR(SUM(N36:N53)/272,1)-FLOOR(SUM(M36:M53)+FLOOR(SUM(N36:N53)/272,1),160)</f>
        <v>83</v>
      </c>
      <c r="N54" s="15">
        <f>SUM(N36:N53)-FLOOR(SUM(N36:N53),272)</f>
        <v>42</v>
      </c>
      <c r="O54" s="89">
        <f t="shared" si="2"/>
        <v>1318255.5197141874</v>
      </c>
      <c r="P54" s="14">
        <f>SUM(P36:P53)+FLOOR(SUM(Q36:Q53),100)/100</f>
        <v>6623738</v>
      </c>
      <c r="Q54" s="14">
        <f>SUM(Q36:Q53)-FLOOR(SUM(Q36:Q53),100)</f>
        <v>20</v>
      </c>
      <c r="R54" s="20">
        <f>(P54+(Q54/100))/O54</f>
        <v>5.024623907082977</v>
      </c>
      <c r="S54" s="16"/>
      <c r="T54" s="16"/>
      <c r="U54" s="71"/>
      <c r="V54" s="41">
        <v>2</v>
      </c>
      <c r="W54" s="41"/>
      <c r="X54" s="41">
        <f>SUM(X36:X53)</f>
        <v>97.625</v>
      </c>
      <c r="Y54" s="41">
        <f>SUM(Y36:Y53)</f>
        <v>15</v>
      </c>
      <c r="Z54" s="41">
        <f>SUM(Z36:Z53)+FLOOR(SUM(AA36:AA53),160)/160+FLOOR(SUM(AB36:AB53)/43520,1)</f>
        <v>54</v>
      </c>
      <c r="AA54" s="41">
        <f>SUM(AA36:AA53)+FLOOR(SUM(AB36:AB53)/272,1)-FLOOR(SUM(AA36:AA53)+FLOOR(SUM(AB36:AB53)/272,1),160)</f>
        <v>13</v>
      </c>
      <c r="AB54" s="41">
        <f>SUM(AB36:AB53)-FLOOR(SUM(AB36:AB53),272)</f>
        <v>154</v>
      </c>
      <c r="AC54" s="40">
        <f t="shared" si="3"/>
        <v>54.08478535353535</v>
      </c>
      <c r="AD54" s="41">
        <f>SUM(AD36:AD53)</f>
        <v>5065.375</v>
      </c>
      <c r="AE54" s="41">
        <f>SUM(AE36:AE53)</f>
        <v>710</v>
      </c>
      <c r="AF54" s="41">
        <f>SUM(AF36:AF53)+FLOOR(SUM(AG36:AG53),160)/160+FLOOR(SUM(AH36:AH53)/43520,1)</f>
        <v>4315</v>
      </c>
      <c r="AG54" s="41">
        <f>SUM(AG36:AG53)+FLOOR(SUM(AH36:AH53)/272,1)-FLOOR(SUM(AG36:AG53)+FLOOR(SUM(AH36:AH53)/272,1),160)</f>
        <v>49</v>
      </c>
      <c r="AH54" s="41">
        <f>SUM(AH36:AH53)-FLOOR(SUM(AH36:AH53),272)</f>
        <v>110</v>
      </c>
      <c r="AI54" s="40">
        <f t="shared" si="4"/>
        <v>4315.308775252525</v>
      </c>
      <c r="AJ54" s="41">
        <f>SUM(AJ36:AJ53)+FLOOR(SUM(AK36:AK53),100)/100</f>
        <v>1801020</v>
      </c>
      <c r="AK54" s="41">
        <f>SUM(AK36:AK53)-FLOOR(SUM(AK36:AK53),100)</f>
        <v>98</v>
      </c>
      <c r="AL54" s="40">
        <f t="shared" si="5"/>
        <v>417.3559978670604</v>
      </c>
      <c r="AM54" s="41">
        <f>SUM(AM36:AM53)</f>
        <v>4205.375</v>
      </c>
      <c r="AN54" s="41">
        <f>SUM(AN36:AN53)+FLOOR(SUM(AO36:AO53),100)/100</f>
        <v>993959</v>
      </c>
      <c r="AO54" s="41">
        <f>SUM(AO36:AO53)-FLOOR(SUM(AO36:AO53),100)</f>
        <v>43</v>
      </c>
      <c r="AP54" s="39">
        <f t="shared" si="6"/>
        <v>236.35452961983177</v>
      </c>
      <c r="AQ54" s="41">
        <f>SUM(AQ36:AQ53)</f>
        <v>655</v>
      </c>
      <c r="AR54" s="41">
        <f>SUM(AR36:AR53)+FLOOR(SUM(AS36:AS53),100)/100</f>
        <v>444617</v>
      </c>
      <c r="AS54" s="41">
        <f>SUM(AS36:AS53)-FLOOR(SUM(AS36:AS53),100)</f>
        <v>5</v>
      </c>
      <c r="AT54" s="39">
        <f t="shared" si="7"/>
        <v>678.8046564885497</v>
      </c>
      <c r="AU54" s="41">
        <f>SUM(AU36:AU53)</f>
        <v>190</v>
      </c>
      <c r="AV54" s="41">
        <f>SUM(AV36:AV53)+FLOOR(SUM(AW36:AW53),100)/100</f>
        <v>299394</v>
      </c>
      <c r="AW54" s="41">
        <f>SUM(AW36:AW53)-FLOOR(SUM(AW36:AW53),100)</f>
        <v>50</v>
      </c>
      <c r="AX54" s="39">
        <f t="shared" si="8"/>
        <v>1575.7605263157895</v>
      </c>
      <c r="AY54" s="41">
        <f>SUM(AY36:AY53)</f>
        <v>14</v>
      </c>
      <c r="AZ54" s="41">
        <f>SUM(AZ36:AZ53)+FLOOR(SUM(BA36:BA53),100)/100</f>
        <v>56050</v>
      </c>
      <c r="BA54" s="41">
        <f>SUM(BA36:BA53)-FLOOR(SUM(BA36:BA53),100)</f>
        <v>0</v>
      </c>
      <c r="BB54" s="39">
        <f>(AZ54+(BA54/100))/AY54</f>
        <v>4003.5714285714284</v>
      </c>
      <c r="BC54" s="41">
        <f>SUM(BC36:BC53)</f>
        <v>1</v>
      </c>
      <c r="BD54" s="41">
        <f>SUM(BD36:BD53)+FLOOR(SUM(BE36:BE53),100)/100</f>
        <v>7000</v>
      </c>
      <c r="BE54" s="41">
        <f>SUM(BE36:BE53)-FLOOR(SUM(BE36:BE53),100)</f>
        <v>0</v>
      </c>
      <c r="BF54" s="39">
        <f>(BD54+(BE54/100))/BC54</f>
        <v>7000</v>
      </c>
      <c r="BG54" s="42"/>
      <c r="BH54" s="42"/>
      <c r="BI54" s="42"/>
      <c r="BJ54" s="12"/>
      <c r="BK54" s="16"/>
      <c r="BL54" s="16"/>
      <c r="BM54" s="16"/>
      <c r="BN54" s="39"/>
      <c r="BO54" s="42"/>
      <c r="BP54" s="42"/>
      <c r="BQ54" s="42"/>
      <c r="BR54" s="12"/>
      <c r="BS54" s="16"/>
      <c r="BT54" s="16"/>
      <c r="BU54" s="16"/>
      <c r="BV54" s="39"/>
    </row>
    <row r="55" spans="1:74" s="25" customFormat="1" ht="12">
      <c r="A55" s="33">
        <v>2</v>
      </c>
      <c r="B55" s="33"/>
      <c r="C55" s="33" t="s">
        <v>42</v>
      </c>
      <c r="D55" s="99">
        <v>1</v>
      </c>
      <c r="E55" s="47">
        <v>3408</v>
      </c>
      <c r="F55" s="47">
        <v>149738</v>
      </c>
      <c r="G55" s="47">
        <v>64</v>
      </c>
      <c r="H55" s="58">
        <f t="shared" si="1"/>
        <v>43.93739436619719</v>
      </c>
      <c r="I55" s="57">
        <v>1421274</v>
      </c>
      <c r="J55" s="57">
        <v>143</v>
      </c>
      <c r="K55" s="57">
        <v>80</v>
      </c>
      <c r="L55" s="57">
        <v>1318255</v>
      </c>
      <c r="M55" s="57">
        <v>83</v>
      </c>
      <c r="N55" s="57">
        <v>42</v>
      </c>
      <c r="O55" s="49">
        <f t="shared" si="2"/>
        <v>1318255.5197141874</v>
      </c>
      <c r="P55" s="47">
        <v>6623738</v>
      </c>
      <c r="Q55" s="47">
        <v>20</v>
      </c>
      <c r="R55" s="58">
        <f t="shared" si="9"/>
        <v>5.024623907082977</v>
      </c>
      <c r="S55" s="57"/>
      <c r="T55" s="57"/>
      <c r="U55" s="90"/>
      <c r="V55" s="52">
        <v>2</v>
      </c>
      <c r="W55" s="52"/>
      <c r="X55" s="47">
        <v>97.625</v>
      </c>
      <c r="Y55" s="47">
        <v>15</v>
      </c>
      <c r="Z55" s="47">
        <v>54</v>
      </c>
      <c r="AA55" s="47">
        <v>13</v>
      </c>
      <c r="AB55" s="47">
        <v>154</v>
      </c>
      <c r="AC55" s="62">
        <f t="shared" si="3"/>
        <v>54.08478535353535</v>
      </c>
      <c r="AD55" s="57">
        <v>5065.375</v>
      </c>
      <c r="AE55" s="57">
        <v>710</v>
      </c>
      <c r="AF55" s="57">
        <v>4315</v>
      </c>
      <c r="AG55" s="57">
        <v>49</v>
      </c>
      <c r="AH55" s="57">
        <v>110</v>
      </c>
      <c r="AI55" s="54">
        <f t="shared" si="4"/>
        <v>4315.308775252525</v>
      </c>
      <c r="AJ55" s="47">
        <v>1801020</v>
      </c>
      <c r="AK55" s="47">
        <v>98</v>
      </c>
      <c r="AL55" s="62">
        <f t="shared" si="5"/>
        <v>417.3559978670604</v>
      </c>
      <c r="AM55" s="57">
        <v>4205.375</v>
      </c>
      <c r="AN55" s="57">
        <v>993959</v>
      </c>
      <c r="AO55" s="57">
        <v>43</v>
      </c>
      <c r="AP55" s="55">
        <f t="shared" si="6"/>
        <v>236.35452961983177</v>
      </c>
      <c r="AQ55" s="47">
        <v>655</v>
      </c>
      <c r="AR55" s="47">
        <v>444617</v>
      </c>
      <c r="AS55" s="47">
        <v>5</v>
      </c>
      <c r="AT55" s="59">
        <f t="shared" si="7"/>
        <v>678.8046564885497</v>
      </c>
      <c r="AU55" s="57">
        <v>190</v>
      </c>
      <c r="AV55" s="57">
        <v>299394</v>
      </c>
      <c r="AW55" s="57">
        <v>50</v>
      </c>
      <c r="AX55" s="55">
        <f t="shared" si="8"/>
        <v>1575.7605263157895</v>
      </c>
      <c r="AY55" s="47">
        <v>14</v>
      </c>
      <c r="AZ55" s="47">
        <v>56050</v>
      </c>
      <c r="BA55" s="47"/>
      <c r="BB55" s="59">
        <f>(AZ55+(BA55/100))/AY55</f>
        <v>4003.5714285714284</v>
      </c>
      <c r="BC55" s="57">
        <v>1</v>
      </c>
      <c r="BD55" s="57">
        <v>7000</v>
      </c>
      <c r="BE55" s="57"/>
      <c r="BF55" s="55">
        <f>(BD55+(BE55/100))/BC55</f>
        <v>7000</v>
      </c>
      <c r="BG55" s="47"/>
      <c r="BH55" s="47"/>
      <c r="BI55" s="47"/>
      <c r="BJ55" s="59"/>
      <c r="BK55" s="57"/>
      <c r="BL55" s="57"/>
      <c r="BM55" s="57"/>
      <c r="BN55" s="55"/>
      <c r="BO55" s="47"/>
      <c r="BP55" s="47"/>
      <c r="BQ55" s="47"/>
      <c r="BR55" s="59"/>
      <c r="BS55" s="57"/>
      <c r="BT55" s="57"/>
      <c r="BU55" s="57"/>
      <c r="BV55" s="55"/>
    </row>
    <row r="56" spans="1:74" s="25" customFormat="1" ht="12">
      <c r="A56" s="25">
        <v>3</v>
      </c>
      <c r="B56" s="25">
        <v>1</v>
      </c>
      <c r="C56" s="25" t="s">
        <v>368</v>
      </c>
      <c r="D56" s="98">
        <v>0</v>
      </c>
      <c r="E56" s="42">
        <v>62</v>
      </c>
      <c r="F56" s="42">
        <v>3890</v>
      </c>
      <c r="G56" s="42"/>
      <c r="H56" s="20">
        <f t="shared" si="1"/>
        <v>62.74193548387097</v>
      </c>
      <c r="I56" s="16">
        <v>107</v>
      </c>
      <c r="J56" s="16">
        <v>120</v>
      </c>
      <c r="K56" s="16"/>
      <c r="L56" s="16">
        <v>19073</v>
      </c>
      <c r="M56" s="16">
        <v>23</v>
      </c>
      <c r="N56" s="16"/>
      <c r="O56" s="46">
        <f t="shared" si="2"/>
        <v>19073.14375</v>
      </c>
      <c r="P56" s="42">
        <v>372812</v>
      </c>
      <c r="Q56" s="42"/>
      <c r="R56" s="20">
        <f t="shared" si="9"/>
        <v>19.546436858370555</v>
      </c>
      <c r="S56" s="16"/>
      <c r="T56" s="16"/>
      <c r="U56" s="71"/>
      <c r="V56" s="41">
        <v>3</v>
      </c>
      <c r="W56" s="41">
        <v>1</v>
      </c>
      <c r="X56" s="42">
        <v>4</v>
      </c>
      <c r="Y56" s="42">
        <v>3</v>
      </c>
      <c r="Z56" s="42">
        <v>2</v>
      </c>
      <c r="AA56" s="42">
        <v>80</v>
      </c>
      <c r="AB56" s="42"/>
      <c r="AC56" s="24">
        <f t="shared" si="3"/>
        <v>2.5</v>
      </c>
      <c r="AD56" s="16">
        <v>494</v>
      </c>
      <c r="AE56" s="16">
        <v>164</v>
      </c>
      <c r="AF56" s="16">
        <v>127</v>
      </c>
      <c r="AG56" s="16">
        <v>66</v>
      </c>
      <c r="AH56" s="16"/>
      <c r="AI56" s="40">
        <f t="shared" si="4"/>
        <v>127.4125</v>
      </c>
      <c r="AJ56" s="42">
        <v>165268</v>
      </c>
      <c r="AK56" s="42"/>
      <c r="AL56" s="24">
        <f t="shared" si="5"/>
        <v>1297.1097812224075</v>
      </c>
      <c r="AM56" s="16">
        <v>415</v>
      </c>
      <c r="AN56" s="16">
        <v>108179</v>
      </c>
      <c r="AO56" s="16"/>
      <c r="AP56" s="39">
        <f t="shared" si="6"/>
        <v>260.6722891566265</v>
      </c>
      <c r="AQ56" s="42">
        <v>77</v>
      </c>
      <c r="AR56" s="42">
        <v>52789</v>
      </c>
      <c r="AS56" s="42"/>
      <c r="AT56" s="12">
        <f t="shared" si="7"/>
        <v>685.5714285714286</v>
      </c>
      <c r="AU56" s="16">
        <v>2</v>
      </c>
      <c r="AV56" s="16">
        <v>4300</v>
      </c>
      <c r="AW56" s="16"/>
      <c r="AX56" s="39">
        <f t="shared" si="8"/>
        <v>2150</v>
      </c>
      <c r="AY56" s="42"/>
      <c r="AZ56" s="42"/>
      <c r="BA56" s="42"/>
      <c r="BB56" s="12"/>
      <c r="BC56" s="16"/>
      <c r="BD56" s="16"/>
      <c r="BE56" s="16"/>
      <c r="BF56" s="39"/>
      <c r="BG56" s="42"/>
      <c r="BH56" s="42"/>
      <c r="BI56" s="42"/>
      <c r="BJ56" s="12"/>
      <c r="BK56" s="16"/>
      <c r="BL56" s="16"/>
      <c r="BM56" s="16"/>
      <c r="BN56" s="39"/>
      <c r="BO56" s="42"/>
      <c r="BP56" s="42"/>
      <c r="BQ56" s="42"/>
      <c r="BR56" s="12"/>
      <c r="BS56" s="16"/>
      <c r="BT56" s="16"/>
      <c r="BU56" s="16"/>
      <c r="BV56" s="39"/>
    </row>
    <row r="57" spans="1:74" s="25" customFormat="1" ht="12">
      <c r="A57" s="25">
        <v>3</v>
      </c>
      <c r="B57" s="25">
        <f t="shared" si="10"/>
        <v>2</v>
      </c>
      <c r="C57" s="25" t="s">
        <v>369</v>
      </c>
      <c r="D57" s="98">
        <v>0</v>
      </c>
      <c r="E57" s="42">
        <v>22</v>
      </c>
      <c r="F57" s="42">
        <v>1510</v>
      </c>
      <c r="G57" s="42"/>
      <c r="H57" s="20">
        <f t="shared" si="1"/>
        <v>68.63636363636364</v>
      </c>
      <c r="I57" s="16"/>
      <c r="J57" s="16"/>
      <c r="K57" s="16"/>
      <c r="L57" s="16">
        <v>497</v>
      </c>
      <c r="M57" s="16">
        <v>46</v>
      </c>
      <c r="N57" s="16">
        <v>95</v>
      </c>
      <c r="O57" s="46">
        <f t="shared" si="2"/>
        <v>497.2896808999082</v>
      </c>
      <c r="P57" s="42">
        <v>324420</v>
      </c>
      <c r="Q57" s="42"/>
      <c r="R57" s="20">
        <f t="shared" si="9"/>
        <v>652.3762958702888</v>
      </c>
      <c r="S57" s="16"/>
      <c r="T57" s="16"/>
      <c r="U57" s="71"/>
      <c r="V57" s="41">
        <v>3</v>
      </c>
      <c r="W57" s="41">
        <v>2</v>
      </c>
      <c r="X57" s="42">
        <v>9</v>
      </c>
      <c r="Y57" s="42">
        <v>11</v>
      </c>
      <c r="Z57" s="42">
        <v>4</v>
      </c>
      <c r="AA57" s="42">
        <v>93</v>
      </c>
      <c r="AB57" s="42">
        <v>32</v>
      </c>
      <c r="AC57" s="24">
        <f t="shared" si="3"/>
        <v>4.581984618916437</v>
      </c>
      <c r="AD57" s="16">
        <v>698</v>
      </c>
      <c r="AE57" s="16">
        <v>439</v>
      </c>
      <c r="AF57" s="16">
        <v>99</v>
      </c>
      <c r="AG57" s="16">
        <v>141</v>
      </c>
      <c r="AH57" s="16">
        <v>190</v>
      </c>
      <c r="AI57" s="40">
        <f t="shared" si="4"/>
        <v>99.88561179981635</v>
      </c>
      <c r="AJ57" s="42">
        <v>806275</v>
      </c>
      <c r="AK57" s="42"/>
      <c r="AL57" s="24">
        <f t="shared" si="5"/>
        <v>8071.98339652641</v>
      </c>
      <c r="AM57" s="16">
        <v>188</v>
      </c>
      <c r="AN57" s="16">
        <v>65460</v>
      </c>
      <c r="AO57" s="16"/>
      <c r="AP57" s="39">
        <f t="shared" si="6"/>
        <v>348.1914893617021</v>
      </c>
      <c r="AQ57" s="42">
        <v>243</v>
      </c>
      <c r="AR57" s="42">
        <v>197265</v>
      </c>
      <c r="AS57" s="42"/>
      <c r="AT57" s="12">
        <f t="shared" si="7"/>
        <v>811.7901234567901</v>
      </c>
      <c r="AU57" s="16">
        <v>235</v>
      </c>
      <c r="AV57" s="16">
        <v>409650</v>
      </c>
      <c r="AW57" s="16"/>
      <c r="AX57" s="39">
        <f t="shared" si="8"/>
        <v>1743.1914893617022</v>
      </c>
      <c r="AY57" s="42">
        <v>31</v>
      </c>
      <c r="AZ57" s="42">
        <v>125900</v>
      </c>
      <c r="BA57" s="42"/>
      <c r="BB57" s="12">
        <f>(AZ57+(BA57/100))/AY57</f>
        <v>4061.2903225806454</v>
      </c>
      <c r="BC57" s="16">
        <v>1</v>
      </c>
      <c r="BD57" s="16">
        <v>8000</v>
      </c>
      <c r="BE57" s="16"/>
      <c r="BF57" s="39">
        <f>(BD57+(BE57/100))/BC57</f>
        <v>8000</v>
      </c>
      <c r="BG57" s="42"/>
      <c r="BH57" s="42"/>
      <c r="BI57" s="42"/>
      <c r="BJ57" s="12"/>
      <c r="BK57" s="16"/>
      <c r="BL57" s="16"/>
      <c r="BM57" s="16"/>
      <c r="BN57" s="39"/>
      <c r="BO57" s="42"/>
      <c r="BP57" s="42"/>
      <c r="BQ57" s="42"/>
      <c r="BR57" s="12"/>
      <c r="BS57" s="16"/>
      <c r="BT57" s="16"/>
      <c r="BU57" s="16"/>
      <c r="BV57" s="39"/>
    </row>
    <row r="58" spans="1:74" s="25" customFormat="1" ht="12">
      <c r="A58" s="25">
        <v>3</v>
      </c>
      <c r="B58" s="25">
        <f t="shared" si="10"/>
        <v>3</v>
      </c>
      <c r="C58" s="25" t="s">
        <v>370</v>
      </c>
      <c r="D58" s="98">
        <v>0</v>
      </c>
      <c r="E58" s="42">
        <v>45</v>
      </c>
      <c r="F58" s="42">
        <v>1855</v>
      </c>
      <c r="G58" s="42"/>
      <c r="H58" s="20">
        <f t="shared" si="1"/>
        <v>41.22222222222222</v>
      </c>
      <c r="I58" s="16">
        <v>557</v>
      </c>
      <c r="J58" s="16"/>
      <c r="K58" s="16"/>
      <c r="L58" s="16">
        <v>22622</v>
      </c>
      <c r="M58" s="16">
        <v>81</v>
      </c>
      <c r="N58" s="16">
        <v>219</v>
      </c>
      <c r="O58" s="46">
        <f t="shared" si="2"/>
        <v>22622.51127754821</v>
      </c>
      <c r="P58" s="42">
        <v>694012</v>
      </c>
      <c r="Q58" s="42">
        <v>64</v>
      </c>
      <c r="R58" s="20">
        <f t="shared" si="9"/>
        <v>30.677966362150755</v>
      </c>
      <c r="S58" s="16"/>
      <c r="T58" s="16"/>
      <c r="U58" s="71"/>
      <c r="V58" s="41">
        <v>3</v>
      </c>
      <c r="W58" s="41">
        <v>3</v>
      </c>
      <c r="X58" s="42">
        <v>5</v>
      </c>
      <c r="Y58" s="42">
        <v>1</v>
      </c>
      <c r="Z58" s="42">
        <v>4</v>
      </c>
      <c r="AA58" s="42">
        <v>77</v>
      </c>
      <c r="AB58" s="42"/>
      <c r="AC58" s="24">
        <f t="shared" si="3"/>
        <v>4.48125</v>
      </c>
      <c r="AD58" s="16">
        <v>506</v>
      </c>
      <c r="AE58" s="16">
        <v>281</v>
      </c>
      <c r="AF58" s="16">
        <v>247</v>
      </c>
      <c r="AG58" s="16">
        <v>53</v>
      </c>
      <c r="AH58" s="16">
        <v>1</v>
      </c>
      <c r="AI58" s="40">
        <f t="shared" si="4"/>
        <v>247.33127295684116</v>
      </c>
      <c r="AJ58" s="42">
        <v>233609</v>
      </c>
      <c r="AK58" s="42"/>
      <c r="AL58" s="24">
        <f t="shared" si="5"/>
        <v>944.5186498545387</v>
      </c>
      <c r="AM58" s="16">
        <v>358</v>
      </c>
      <c r="AN58" s="16">
        <v>105534</v>
      </c>
      <c r="AO58" s="16"/>
      <c r="AP58" s="39">
        <f t="shared" si="6"/>
        <v>294.7877094972067</v>
      </c>
      <c r="AQ58" s="42">
        <v>128</v>
      </c>
      <c r="AR58" s="42">
        <v>92125</v>
      </c>
      <c r="AS58" s="42"/>
      <c r="AT58" s="12">
        <f t="shared" si="7"/>
        <v>719.7265625</v>
      </c>
      <c r="AU58" s="16">
        <v>18</v>
      </c>
      <c r="AV58" s="16">
        <v>29400</v>
      </c>
      <c r="AW58" s="16"/>
      <c r="AX58" s="39">
        <f t="shared" si="8"/>
        <v>1633.3333333333333</v>
      </c>
      <c r="AY58" s="42">
        <v>2</v>
      </c>
      <c r="AZ58" s="42">
        <v>6550</v>
      </c>
      <c r="BA58" s="42"/>
      <c r="BB58" s="12">
        <f>(AZ58+(BA58/100))/AY58</f>
        <v>3275</v>
      </c>
      <c r="BC58" s="16"/>
      <c r="BD58" s="16"/>
      <c r="BE58" s="16"/>
      <c r="BF58" s="39"/>
      <c r="BG58" s="42"/>
      <c r="BH58" s="42"/>
      <c r="BI58" s="42"/>
      <c r="BJ58" s="12"/>
      <c r="BK58" s="16"/>
      <c r="BL58" s="16"/>
      <c r="BM58" s="16"/>
      <c r="BN58" s="39"/>
      <c r="BO58" s="42"/>
      <c r="BP58" s="42"/>
      <c r="BQ58" s="42"/>
      <c r="BR58" s="12"/>
      <c r="BS58" s="16"/>
      <c r="BT58" s="16"/>
      <c r="BU58" s="16"/>
      <c r="BV58" s="39"/>
    </row>
    <row r="59" spans="1:74" s="25" customFormat="1" ht="12">
      <c r="A59" s="25">
        <v>3</v>
      </c>
      <c r="B59" s="25">
        <f t="shared" si="10"/>
        <v>4</v>
      </c>
      <c r="C59" s="25" t="s">
        <v>262</v>
      </c>
      <c r="D59" s="98">
        <v>0</v>
      </c>
      <c r="E59" s="42">
        <v>64</v>
      </c>
      <c r="F59" s="42">
        <v>3371</v>
      </c>
      <c r="G59" s="42"/>
      <c r="H59" s="20">
        <f t="shared" si="1"/>
        <v>52.671875</v>
      </c>
      <c r="I59" s="16">
        <v>520</v>
      </c>
      <c r="J59" s="16">
        <v>125</v>
      </c>
      <c r="K59" s="16"/>
      <c r="L59" s="16">
        <v>27540</v>
      </c>
      <c r="M59" s="16">
        <v>13</v>
      </c>
      <c r="N59" s="16"/>
      <c r="O59" s="46">
        <f t="shared" si="2"/>
        <v>27540.08125</v>
      </c>
      <c r="P59" s="42">
        <v>476461</v>
      </c>
      <c r="Q59" s="42"/>
      <c r="R59" s="20">
        <f t="shared" si="9"/>
        <v>17.300638864309814</v>
      </c>
      <c r="S59" s="16"/>
      <c r="T59" s="16"/>
      <c r="U59" s="71"/>
      <c r="V59" s="41">
        <v>3</v>
      </c>
      <c r="W59" s="41">
        <v>4</v>
      </c>
      <c r="X59" s="42">
        <v>6</v>
      </c>
      <c r="Y59" s="42">
        <v>5</v>
      </c>
      <c r="Z59" s="42">
        <v>6</v>
      </c>
      <c r="AA59" s="42">
        <v>120</v>
      </c>
      <c r="AB59" s="42"/>
      <c r="AC59" s="24">
        <f t="shared" si="3"/>
        <v>6.75</v>
      </c>
      <c r="AD59" s="16">
        <v>467</v>
      </c>
      <c r="AE59" s="16">
        <v>126</v>
      </c>
      <c r="AF59" s="16">
        <v>358</v>
      </c>
      <c r="AG59" s="16">
        <v>88</v>
      </c>
      <c r="AH59" s="16"/>
      <c r="AI59" s="40">
        <f t="shared" si="4"/>
        <v>358.55</v>
      </c>
      <c r="AJ59" s="42">
        <v>160570</v>
      </c>
      <c r="AK59" s="42"/>
      <c r="AL59" s="24">
        <f t="shared" si="5"/>
        <v>447.831543717752</v>
      </c>
      <c r="AM59" s="16">
        <v>398</v>
      </c>
      <c r="AN59" s="16">
        <v>96990</v>
      </c>
      <c r="AO59" s="16"/>
      <c r="AP59" s="39">
        <f t="shared" si="6"/>
        <v>243.69346733668343</v>
      </c>
      <c r="AQ59" s="42">
        <v>56</v>
      </c>
      <c r="AR59" s="42">
        <v>41780</v>
      </c>
      <c r="AS59" s="42"/>
      <c r="AT59" s="12">
        <f t="shared" si="7"/>
        <v>746.0714285714286</v>
      </c>
      <c r="AU59" s="16">
        <v>13</v>
      </c>
      <c r="AV59" s="16">
        <v>21800</v>
      </c>
      <c r="AW59" s="16"/>
      <c r="AX59" s="39">
        <f t="shared" si="8"/>
        <v>1676.923076923077</v>
      </c>
      <c r="AY59" s="42"/>
      <c r="AZ59" s="42"/>
      <c r="BA59" s="42"/>
      <c r="BB59" s="12"/>
      <c r="BC59" s="16"/>
      <c r="BD59" s="16"/>
      <c r="BE59" s="16"/>
      <c r="BF59" s="39"/>
      <c r="BG59" s="42"/>
      <c r="BH59" s="42"/>
      <c r="BI59" s="42"/>
      <c r="BJ59" s="12"/>
      <c r="BK59" s="16"/>
      <c r="BL59" s="16"/>
      <c r="BM59" s="16"/>
      <c r="BN59" s="39"/>
      <c r="BO59" s="42"/>
      <c r="BP59" s="42"/>
      <c r="BQ59" s="42"/>
      <c r="BR59" s="12"/>
      <c r="BS59" s="16"/>
      <c r="BT59" s="16"/>
      <c r="BU59" s="16"/>
      <c r="BV59" s="39"/>
    </row>
    <row r="60" spans="1:74" s="25" customFormat="1" ht="12">
      <c r="A60" s="25">
        <v>3</v>
      </c>
      <c r="B60" s="25">
        <f t="shared" si="10"/>
        <v>5</v>
      </c>
      <c r="C60" s="25" t="s">
        <v>263</v>
      </c>
      <c r="D60" s="98">
        <v>0</v>
      </c>
      <c r="E60" s="42">
        <v>54</v>
      </c>
      <c r="F60" s="42">
        <v>3166</v>
      </c>
      <c r="G60" s="42">
        <v>80</v>
      </c>
      <c r="H60" s="20">
        <f t="shared" si="1"/>
        <v>58.644444444444446</v>
      </c>
      <c r="I60" s="16">
        <v>279</v>
      </c>
      <c r="J60" s="16">
        <v>141</v>
      </c>
      <c r="K60" s="16"/>
      <c r="L60" s="16">
        <v>32538</v>
      </c>
      <c r="M60" s="16">
        <v>111</v>
      </c>
      <c r="N60" s="16"/>
      <c r="O60" s="46">
        <f t="shared" si="2"/>
        <v>32538.69375</v>
      </c>
      <c r="P60" s="42">
        <v>521852</v>
      </c>
      <c r="Q60" s="42">
        <v>59</v>
      </c>
      <c r="R60" s="20">
        <f t="shared" si="9"/>
        <v>16.037908405588656</v>
      </c>
      <c r="S60" s="16"/>
      <c r="T60" s="16"/>
      <c r="U60" s="71"/>
      <c r="V60" s="41">
        <v>3</v>
      </c>
      <c r="W60" s="41">
        <v>5</v>
      </c>
      <c r="X60" s="42">
        <v>4</v>
      </c>
      <c r="Y60" s="42">
        <v>2</v>
      </c>
      <c r="Z60" s="42">
        <v>2</v>
      </c>
      <c r="AA60" s="42"/>
      <c r="AB60" s="42"/>
      <c r="AC60" s="24">
        <f t="shared" si="3"/>
        <v>2</v>
      </c>
      <c r="AD60" s="16">
        <v>330</v>
      </c>
      <c r="AE60" s="16">
        <v>67</v>
      </c>
      <c r="AF60" s="16">
        <v>157</v>
      </c>
      <c r="AG60" s="16">
        <v>120</v>
      </c>
      <c r="AH60" s="16">
        <v>205</v>
      </c>
      <c r="AI60" s="40">
        <f t="shared" si="4"/>
        <v>157.7547061524334</v>
      </c>
      <c r="AJ60" s="42">
        <v>118782</v>
      </c>
      <c r="AK60" s="42">
        <v>19</v>
      </c>
      <c r="AL60" s="24">
        <f t="shared" si="5"/>
        <v>752.9537653553402</v>
      </c>
      <c r="AM60" s="16">
        <v>270</v>
      </c>
      <c r="AN60" s="16">
        <v>67196</v>
      </c>
      <c r="AO60" s="16">
        <v>59</v>
      </c>
      <c r="AP60" s="39">
        <f t="shared" si="6"/>
        <v>248.87625925925926</v>
      </c>
      <c r="AQ60" s="42">
        <v>49</v>
      </c>
      <c r="AR60" s="42">
        <v>32493</v>
      </c>
      <c r="AS60" s="42">
        <v>60</v>
      </c>
      <c r="AT60" s="12">
        <f t="shared" si="7"/>
        <v>663.134693877551</v>
      </c>
      <c r="AU60" s="16">
        <v>9</v>
      </c>
      <c r="AV60" s="16">
        <v>12852</v>
      </c>
      <c r="AW60" s="16"/>
      <c r="AX60" s="39">
        <f t="shared" si="8"/>
        <v>1428</v>
      </c>
      <c r="AY60" s="42">
        <v>2</v>
      </c>
      <c r="AZ60" s="42">
        <v>6240</v>
      </c>
      <c r="BA60" s="42"/>
      <c r="BB60" s="12">
        <f>(AZ60+(BA60/100))/AY60</f>
        <v>3120</v>
      </c>
      <c r="BC60" s="16"/>
      <c r="BD60" s="16"/>
      <c r="BE60" s="16"/>
      <c r="BF60" s="39"/>
      <c r="BG60" s="42"/>
      <c r="BH60" s="42"/>
      <c r="BI60" s="42"/>
      <c r="BJ60" s="12"/>
      <c r="BK60" s="16"/>
      <c r="BL60" s="16"/>
      <c r="BM60" s="16"/>
      <c r="BN60" s="39"/>
      <c r="BO60" s="42"/>
      <c r="BP60" s="42"/>
      <c r="BQ60" s="42"/>
      <c r="BR60" s="12"/>
      <c r="BS60" s="16"/>
      <c r="BT60" s="16"/>
      <c r="BU60" s="16"/>
      <c r="BV60" s="39"/>
    </row>
    <row r="61" spans="1:74" s="25" customFormat="1" ht="12">
      <c r="A61" s="25">
        <v>3</v>
      </c>
      <c r="B61" s="25">
        <f t="shared" si="10"/>
        <v>6</v>
      </c>
      <c r="C61" s="25" t="s">
        <v>264</v>
      </c>
      <c r="D61" s="98">
        <v>0</v>
      </c>
      <c r="E61" s="42">
        <v>54</v>
      </c>
      <c r="F61" s="42">
        <v>2524</v>
      </c>
      <c r="G61" s="42"/>
      <c r="H61" s="20">
        <f t="shared" si="1"/>
        <v>46.74074074074074</v>
      </c>
      <c r="I61" s="16">
        <v>259</v>
      </c>
      <c r="J61" s="16">
        <v>80</v>
      </c>
      <c r="K61" s="16"/>
      <c r="L61" s="16">
        <v>37515</v>
      </c>
      <c r="M61" s="16">
        <v>146</v>
      </c>
      <c r="N61" s="16">
        <v>208</v>
      </c>
      <c r="O61" s="46">
        <f t="shared" si="2"/>
        <v>37515.917275022955</v>
      </c>
      <c r="P61" s="42">
        <v>706552</v>
      </c>
      <c r="Q61" s="42">
        <v>40</v>
      </c>
      <c r="R61" s="20">
        <f t="shared" si="9"/>
        <v>18.833403294403862</v>
      </c>
      <c r="S61" s="16"/>
      <c r="T61" s="16"/>
      <c r="U61" s="71"/>
      <c r="V61" s="41">
        <v>3</v>
      </c>
      <c r="W61" s="41">
        <v>6</v>
      </c>
      <c r="X61" s="42">
        <v>8</v>
      </c>
      <c r="Y61" s="42">
        <v>3</v>
      </c>
      <c r="Z61" s="42">
        <v>5</v>
      </c>
      <c r="AA61" s="42">
        <v>40</v>
      </c>
      <c r="AB61" s="42"/>
      <c r="AC61" s="24">
        <f t="shared" si="3"/>
        <v>5.25</v>
      </c>
      <c r="AD61" s="16">
        <v>516</v>
      </c>
      <c r="AE61" s="16">
        <v>93</v>
      </c>
      <c r="AF61" s="16">
        <v>454</v>
      </c>
      <c r="AG61" s="16">
        <v>144</v>
      </c>
      <c r="AH61" s="16">
        <v>208</v>
      </c>
      <c r="AI61" s="40">
        <f t="shared" si="4"/>
        <v>454.9047750229568</v>
      </c>
      <c r="AJ61" s="42">
        <v>161115</v>
      </c>
      <c r="AK61" s="42">
        <v>90</v>
      </c>
      <c r="AL61" s="24">
        <f t="shared" si="5"/>
        <v>354.17302443543116</v>
      </c>
      <c r="AM61" s="16">
        <v>458</v>
      </c>
      <c r="AN61" s="16">
        <v>120397</v>
      </c>
      <c r="AO61" s="16">
        <v>40</v>
      </c>
      <c r="AP61" s="39">
        <f t="shared" si="6"/>
        <v>262.8764192139738</v>
      </c>
      <c r="AQ61" s="42">
        <v>53</v>
      </c>
      <c r="AR61" s="42">
        <v>35218</v>
      </c>
      <c r="AS61" s="42">
        <v>50</v>
      </c>
      <c r="AT61" s="12">
        <f t="shared" si="7"/>
        <v>664.5</v>
      </c>
      <c r="AU61" s="16">
        <v>5</v>
      </c>
      <c r="AV61" s="16">
        <v>5500</v>
      </c>
      <c r="AW61" s="16"/>
      <c r="AX61" s="39">
        <f t="shared" si="8"/>
        <v>1100</v>
      </c>
      <c r="AY61" s="42"/>
      <c r="AZ61" s="42"/>
      <c r="BA61" s="42"/>
      <c r="BB61" s="12"/>
      <c r="BC61" s="16"/>
      <c r="BD61" s="16"/>
      <c r="BE61" s="16"/>
      <c r="BF61" s="39"/>
      <c r="BG61" s="42"/>
      <c r="BH61" s="42"/>
      <c r="BI61" s="42"/>
      <c r="BJ61" s="12"/>
      <c r="BK61" s="16"/>
      <c r="BL61" s="16"/>
      <c r="BM61" s="16"/>
      <c r="BN61" s="39"/>
      <c r="BO61" s="42"/>
      <c r="BP61" s="42"/>
      <c r="BQ61" s="42"/>
      <c r="BR61" s="12"/>
      <c r="BS61" s="16"/>
      <c r="BT61" s="16"/>
      <c r="BU61" s="16"/>
      <c r="BV61" s="39"/>
    </row>
    <row r="62" spans="1:74" s="25" customFormat="1" ht="12">
      <c r="A62" s="25">
        <v>3</v>
      </c>
      <c r="B62" s="25">
        <f t="shared" si="10"/>
        <v>7</v>
      </c>
      <c r="C62" s="25" t="s">
        <v>265</v>
      </c>
      <c r="D62" s="98">
        <v>0</v>
      </c>
      <c r="E62" s="42">
        <v>70</v>
      </c>
      <c r="F62" s="42">
        <v>4211</v>
      </c>
      <c r="G62" s="42"/>
      <c r="H62" s="20">
        <f t="shared" si="1"/>
        <v>60.15714285714286</v>
      </c>
      <c r="I62" s="16">
        <v>254</v>
      </c>
      <c r="J62" s="16">
        <v>23</v>
      </c>
      <c r="K62" s="16"/>
      <c r="L62" s="16">
        <v>30811</v>
      </c>
      <c r="M62" s="16">
        <v>101</v>
      </c>
      <c r="N62" s="16">
        <v>123</v>
      </c>
      <c r="O62" s="46">
        <f t="shared" si="2"/>
        <v>30811.634073691457</v>
      </c>
      <c r="P62" s="42">
        <v>616223</v>
      </c>
      <c r="Q62" s="42">
        <v>18</v>
      </c>
      <c r="R62" s="20">
        <f t="shared" si="9"/>
        <v>19.999691627071567</v>
      </c>
      <c r="S62" s="16"/>
      <c r="T62" s="16"/>
      <c r="U62" s="71"/>
      <c r="V62" s="41">
        <v>3</v>
      </c>
      <c r="W62" s="41">
        <v>7</v>
      </c>
      <c r="X62" s="42">
        <v>4</v>
      </c>
      <c r="Y62" s="42">
        <v>4</v>
      </c>
      <c r="Z62" s="42">
        <v>3</v>
      </c>
      <c r="AA62" s="42">
        <v>20</v>
      </c>
      <c r="AB62" s="42"/>
      <c r="AC62" s="24">
        <f t="shared" si="3"/>
        <v>3.125</v>
      </c>
      <c r="AD62" s="16">
        <v>526</v>
      </c>
      <c r="AE62" s="16">
        <v>198</v>
      </c>
      <c r="AF62" s="16">
        <v>126</v>
      </c>
      <c r="AG62" s="16">
        <v>111</v>
      </c>
      <c r="AH62" s="16">
        <v>84</v>
      </c>
      <c r="AI62" s="40">
        <f t="shared" si="4"/>
        <v>126.69567837465564</v>
      </c>
      <c r="AJ62" s="42">
        <v>175042</v>
      </c>
      <c r="AK62" s="42"/>
      <c r="AL62" s="24">
        <f t="shared" si="5"/>
        <v>1381.5940862827063</v>
      </c>
      <c r="AM62" s="16">
        <v>459</v>
      </c>
      <c r="AN62" s="16">
        <v>121197</v>
      </c>
      <c r="AO62" s="16"/>
      <c r="AP62" s="39">
        <f t="shared" si="6"/>
        <v>264.0457516339869</v>
      </c>
      <c r="AQ62" s="42">
        <v>58</v>
      </c>
      <c r="AR62" s="42">
        <v>41445</v>
      </c>
      <c r="AS62" s="42"/>
      <c r="AT62" s="12">
        <f t="shared" si="7"/>
        <v>714.5689655172414</v>
      </c>
      <c r="AU62" s="16">
        <v>9</v>
      </c>
      <c r="AV62" s="16">
        <v>12400</v>
      </c>
      <c r="AW62" s="16"/>
      <c r="AX62" s="39">
        <f t="shared" si="8"/>
        <v>1377.7777777777778</v>
      </c>
      <c r="AY62" s="42"/>
      <c r="AZ62" s="42"/>
      <c r="BA62" s="42"/>
      <c r="BB62" s="12"/>
      <c r="BC62" s="16"/>
      <c r="BD62" s="16"/>
      <c r="BE62" s="16"/>
      <c r="BF62" s="39"/>
      <c r="BG62" s="42"/>
      <c r="BH62" s="42"/>
      <c r="BI62" s="42"/>
      <c r="BJ62" s="12"/>
      <c r="BK62" s="16"/>
      <c r="BL62" s="16"/>
      <c r="BM62" s="16"/>
      <c r="BN62" s="39"/>
      <c r="BO62" s="42"/>
      <c r="BP62" s="42"/>
      <c r="BQ62" s="42"/>
      <c r="BR62" s="12"/>
      <c r="BS62" s="16"/>
      <c r="BT62" s="16"/>
      <c r="BU62" s="16"/>
      <c r="BV62" s="39"/>
    </row>
    <row r="63" spans="1:74" s="25" customFormat="1" ht="12">
      <c r="A63" s="25">
        <v>3</v>
      </c>
      <c r="B63" s="25">
        <f t="shared" si="10"/>
        <v>8</v>
      </c>
      <c r="C63" s="25" t="s">
        <v>266</v>
      </c>
      <c r="D63" s="98">
        <v>0</v>
      </c>
      <c r="E63" s="42">
        <v>160</v>
      </c>
      <c r="F63" s="42">
        <v>10269</v>
      </c>
      <c r="G63" s="42"/>
      <c r="H63" s="20">
        <f t="shared" si="1"/>
        <v>64.18125</v>
      </c>
      <c r="I63" s="16">
        <v>173</v>
      </c>
      <c r="J63" s="16"/>
      <c r="K63" s="16"/>
      <c r="L63" s="16">
        <v>15546</v>
      </c>
      <c r="M63" s="16">
        <v>34</v>
      </c>
      <c r="N63" s="16">
        <v>103</v>
      </c>
      <c r="O63" s="46">
        <f t="shared" si="2"/>
        <v>15546.214864554637</v>
      </c>
      <c r="P63" s="42">
        <v>213353</v>
      </c>
      <c r="Q63" s="42">
        <v>60</v>
      </c>
      <c r="R63" s="20">
        <f t="shared" si="9"/>
        <v>13.723829360318835</v>
      </c>
      <c r="S63" s="16"/>
      <c r="T63" s="16"/>
      <c r="U63" s="71"/>
      <c r="V63" s="41">
        <v>3</v>
      </c>
      <c r="W63" s="41">
        <v>8</v>
      </c>
      <c r="X63" s="42">
        <v>2</v>
      </c>
      <c r="Y63" s="42">
        <v>1</v>
      </c>
      <c r="Z63" s="42"/>
      <c r="AA63" s="42">
        <v>130</v>
      </c>
      <c r="AB63" s="42"/>
      <c r="AC63" s="24">
        <f t="shared" si="3"/>
        <v>0.8125</v>
      </c>
      <c r="AD63" s="16">
        <v>674</v>
      </c>
      <c r="AE63" s="16">
        <v>328</v>
      </c>
      <c r="AF63" s="16">
        <v>350</v>
      </c>
      <c r="AG63" s="16">
        <v>146</v>
      </c>
      <c r="AH63" s="16">
        <v>1</v>
      </c>
      <c r="AI63" s="40">
        <f t="shared" si="4"/>
        <v>350.91252295684114</v>
      </c>
      <c r="AJ63" s="42">
        <v>283926</v>
      </c>
      <c r="AK63" s="42"/>
      <c r="AL63" s="24">
        <f t="shared" si="5"/>
        <v>809.1076306071874</v>
      </c>
      <c r="AM63" s="16">
        <v>538</v>
      </c>
      <c r="AN63" s="16">
        <v>153073</v>
      </c>
      <c r="AO63" s="16"/>
      <c r="AP63" s="39">
        <f t="shared" si="6"/>
        <v>284.52230483271376</v>
      </c>
      <c r="AQ63" s="42">
        <v>94</v>
      </c>
      <c r="AR63" s="42">
        <v>69981</v>
      </c>
      <c r="AS63" s="42"/>
      <c r="AT63" s="12">
        <f t="shared" si="7"/>
        <v>744.4787234042553</v>
      </c>
      <c r="AU63" s="16">
        <v>42</v>
      </c>
      <c r="AV63" s="16">
        <v>60872</v>
      </c>
      <c r="AW63" s="16"/>
      <c r="AX63" s="39">
        <f t="shared" si="8"/>
        <v>1449.3333333333333</v>
      </c>
      <c r="AY63" s="42"/>
      <c r="AZ63" s="42"/>
      <c r="BA63" s="42"/>
      <c r="BB63" s="12"/>
      <c r="BC63" s="16"/>
      <c r="BD63" s="16"/>
      <c r="BE63" s="16"/>
      <c r="BF63" s="39"/>
      <c r="BG63" s="42"/>
      <c r="BH63" s="42"/>
      <c r="BI63" s="42"/>
      <c r="BJ63" s="12"/>
      <c r="BK63" s="16"/>
      <c r="BL63" s="16"/>
      <c r="BM63" s="16"/>
      <c r="BN63" s="39"/>
      <c r="BO63" s="42"/>
      <c r="BP63" s="42"/>
      <c r="BQ63" s="42"/>
      <c r="BR63" s="12"/>
      <c r="BS63" s="16"/>
      <c r="BT63" s="16"/>
      <c r="BU63" s="16"/>
      <c r="BV63" s="39"/>
    </row>
    <row r="64" spans="1:74" s="25" customFormat="1" ht="12">
      <c r="A64" s="25">
        <v>3</v>
      </c>
      <c r="B64" s="25">
        <f t="shared" si="10"/>
        <v>9</v>
      </c>
      <c r="C64" s="25" t="s">
        <v>267</v>
      </c>
      <c r="D64" s="98">
        <v>0</v>
      </c>
      <c r="E64" s="42">
        <v>19</v>
      </c>
      <c r="F64" s="42">
        <v>1103</v>
      </c>
      <c r="G64" s="42"/>
      <c r="H64" s="20">
        <f t="shared" si="1"/>
        <v>58.05263157894737</v>
      </c>
      <c r="I64" s="16">
        <v>4</v>
      </c>
      <c r="J64" s="16"/>
      <c r="K64" s="16"/>
      <c r="L64" s="16">
        <v>12408</v>
      </c>
      <c r="M64" s="16">
        <v>134</v>
      </c>
      <c r="N64" s="16"/>
      <c r="O64" s="46">
        <f t="shared" si="2"/>
        <v>12408.8375</v>
      </c>
      <c r="P64" s="42">
        <v>343278</v>
      </c>
      <c r="Q64" s="42"/>
      <c r="R64" s="20">
        <f t="shared" si="9"/>
        <v>27.66399350462926</v>
      </c>
      <c r="S64" s="16"/>
      <c r="T64" s="16"/>
      <c r="U64" s="71"/>
      <c r="V64" s="41">
        <v>3</v>
      </c>
      <c r="W64" s="41">
        <v>9</v>
      </c>
      <c r="X64" s="42">
        <v>2</v>
      </c>
      <c r="Y64" s="42">
        <v>2</v>
      </c>
      <c r="Z64" s="42">
        <v>1</v>
      </c>
      <c r="AA64" s="42">
        <v>20</v>
      </c>
      <c r="AB64" s="42"/>
      <c r="AC64" s="24">
        <f t="shared" si="3"/>
        <v>1.125</v>
      </c>
      <c r="AD64" s="16">
        <v>478</v>
      </c>
      <c r="AE64" s="16">
        <v>175</v>
      </c>
      <c r="AF64" s="16">
        <v>169</v>
      </c>
      <c r="AG64" s="16">
        <v>112</v>
      </c>
      <c r="AH64" s="16">
        <v>136</v>
      </c>
      <c r="AI64" s="40">
        <f t="shared" si="4"/>
        <v>169.70312213039486</v>
      </c>
      <c r="AJ64" s="42">
        <v>292476</v>
      </c>
      <c r="AK64" s="42"/>
      <c r="AL64" s="24">
        <f t="shared" si="5"/>
        <v>1723.4568010791816</v>
      </c>
      <c r="AM64" s="16">
        <v>274</v>
      </c>
      <c r="AN64" s="16">
        <v>83451</v>
      </c>
      <c r="AO64" s="16"/>
      <c r="AP64" s="39">
        <f t="shared" si="6"/>
        <v>304.56569343065695</v>
      </c>
      <c r="AQ64" s="42">
        <v>142</v>
      </c>
      <c r="AR64" s="42">
        <v>106421</v>
      </c>
      <c r="AS64" s="42"/>
      <c r="AT64" s="12">
        <f t="shared" si="7"/>
        <v>749.443661971831</v>
      </c>
      <c r="AU64" s="19">
        <v>56</v>
      </c>
      <c r="AV64" s="16">
        <v>81179</v>
      </c>
      <c r="AW64" s="16"/>
      <c r="AX64" s="39">
        <f t="shared" si="8"/>
        <v>1449.625</v>
      </c>
      <c r="AY64" s="42">
        <v>6</v>
      </c>
      <c r="AZ64" s="42">
        <v>21425</v>
      </c>
      <c r="BA64" s="42"/>
      <c r="BB64" s="12">
        <f>(AZ64+(BA64/100))/AY64</f>
        <v>3570.8333333333335</v>
      </c>
      <c r="BC64" s="16"/>
      <c r="BD64" s="16"/>
      <c r="BE64" s="16"/>
      <c r="BF64" s="39"/>
      <c r="BG64" s="42"/>
      <c r="BH64" s="42"/>
      <c r="BI64" s="42"/>
      <c r="BJ64" s="12"/>
      <c r="BK64" s="16"/>
      <c r="BL64" s="16"/>
      <c r="BM64" s="16"/>
      <c r="BN64" s="39"/>
      <c r="BO64" s="42"/>
      <c r="BP64" s="42"/>
      <c r="BQ64" s="42"/>
      <c r="BR64" s="12"/>
      <c r="BS64" s="16"/>
      <c r="BT64" s="16"/>
      <c r="BU64" s="16"/>
      <c r="BV64" s="39"/>
    </row>
    <row r="65" spans="1:74" s="25" customFormat="1" ht="12">
      <c r="A65" s="25">
        <v>3</v>
      </c>
      <c r="B65" s="25">
        <f t="shared" si="10"/>
        <v>10</v>
      </c>
      <c r="C65" s="25" t="s">
        <v>268</v>
      </c>
      <c r="D65" s="98">
        <v>0</v>
      </c>
      <c r="E65" s="42">
        <v>64</v>
      </c>
      <c r="F65" s="42">
        <v>3322</v>
      </c>
      <c r="G65" s="42"/>
      <c r="H65" s="20">
        <f t="shared" si="1"/>
        <v>51.90625</v>
      </c>
      <c r="I65" s="16">
        <v>157</v>
      </c>
      <c r="J65" s="16">
        <v>110</v>
      </c>
      <c r="K65" s="16"/>
      <c r="L65" s="16">
        <v>30171</v>
      </c>
      <c r="M65" s="16">
        <v>3</v>
      </c>
      <c r="N65" s="16">
        <v>136</v>
      </c>
      <c r="O65" s="46">
        <f t="shared" si="2"/>
        <v>30171.021872130394</v>
      </c>
      <c r="P65" s="42">
        <v>597336</v>
      </c>
      <c r="Q65" s="42">
        <v>85</v>
      </c>
      <c r="R65" s="20">
        <f t="shared" si="9"/>
        <v>19.798363228518042</v>
      </c>
      <c r="S65" s="16"/>
      <c r="T65" s="16"/>
      <c r="U65" s="71"/>
      <c r="V65" s="41">
        <v>3</v>
      </c>
      <c r="W65" s="41">
        <v>10</v>
      </c>
      <c r="X65" s="42">
        <v>3.5</v>
      </c>
      <c r="Y65" s="42">
        <v>2</v>
      </c>
      <c r="Z65" s="42">
        <v>1</v>
      </c>
      <c r="AA65" s="42">
        <v>100</v>
      </c>
      <c r="AB65" s="42"/>
      <c r="AC65" s="24">
        <f t="shared" si="3"/>
        <v>1.625</v>
      </c>
      <c r="AD65" s="16">
        <v>491.5</v>
      </c>
      <c r="AE65" s="16">
        <v>162</v>
      </c>
      <c r="AF65" s="16">
        <v>224</v>
      </c>
      <c r="AG65" s="16">
        <v>32</v>
      </c>
      <c r="AH65" s="16"/>
      <c r="AI65" s="40">
        <f t="shared" si="4"/>
        <v>224.2</v>
      </c>
      <c r="AJ65" s="42">
        <v>195791</v>
      </c>
      <c r="AK65" s="42"/>
      <c r="AL65" s="24">
        <f t="shared" si="5"/>
        <v>873.2872435325603</v>
      </c>
      <c r="AM65" s="16">
        <v>380.5</v>
      </c>
      <c r="AN65" s="16">
        <v>104136</v>
      </c>
      <c r="AO65" s="16"/>
      <c r="AP65" s="39">
        <f t="shared" si="6"/>
        <v>273.6819973718791</v>
      </c>
      <c r="AQ65" s="42">
        <v>86</v>
      </c>
      <c r="AR65" s="42">
        <v>58970</v>
      </c>
      <c r="AS65" s="42"/>
      <c r="AT65" s="12">
        <f t="shared" si="7"/>
        <v>685.6976744186046</v>
      </c>
      <c r="AU65" s="16">
        <v>25</v>
      </c>
      <c r="AV65" s="16">
        <v>32685</v>
      </c>
      <c r="AW65" s="16"/>
      <c r="AX65" s="39">
        <f t="shared" si="8"/>
        <v>1307.4</v>
      </c>
      <c r="AY65" s="42"/>
      <c r="AZ65" s="42"/>
      <c r="BA65" s="42"/>
      <c r="BB65" s="12"/>
      <c r="BC65" s="16"/>
      <c r="BD65" s="16"/>
      <c r="BE65" s="16"/>
      <c r="BF65" s="39"/>
      <c r="BG65" s="42"/>
      <c r="BH65" s="42"/>
      <c r="BI65" s="42"/>
      <c r="BJ65" s="12"/>
      <c r="BK65" s="16"/>
      <c r="BL65" s="16"/>
      <c r="BM65" s="16"/>
      <c r="BN65" s="39"/>
      <c r="BO65" s="42"/>
      <c r="BP65" s="42"/>
      <c r="BQ65" s="42"/>
      <c r="BR65" s="12"/>
      <c r="BS65" s="16"/>
      <c r="BT65" s="16"/>
      <c r="BU65" s="16"/>
      <c r="BV65" s="39"/>
    </row>
    <row r="66" spans="1:74" s="25" customFormat="1" ht="12">
      <c r="A66" s="25">
        <v>3</v>
      </c>
      <c r="B66" s="25">
        <f t="shared" si="10"/>
        <v>11</v>
      </c>
      <c r="C66" s="25" t="s">
        <v>269</v>
      </c>
      <c r="D66" s="98">
        <v>0</v>
      </c>
      <c r="E66" s="42"/>
      <c r="F66" s="42"/>
      <c r="G66" s="42"/>
      <c r="H66" s="20"/>
      <c r="I66" s="16">
        <v>4</v>
      </c>
      <c r="J66" s="16">
        <v>21</v>
      </c>
      <c r="K66" s="16">
        <v>247</v>
      </c>
      <c r="L66" s="16">
        <v>3958</v>
      </c>
      <c r="M66" s="16">
        <v>42</v>
      </c>
      <c r="N66" s="16">
        <v>234</v>
      </c>
      <c r="O66" s="46">
        <f t="shared" si="2"/>
        <v>3958.2678719008263</v>
      </c>
      <c r="P66" s="42">
        <v>416809</v>
      </c>
      <c r="Q66" s="42">
        <v>50</v>
      </c>
      <c r="R66" s="20">
        <f t="shared" si="9"/>
        <v>105.3009835334467</v>
      </c>
      <c r="S66" s="16"/>
      <c r="T66" s="16"/>
      <c r="U66" s="71"/>
      <c r="V66" s="41">
        <v>3</v>
      </c>
      <c r="W66" s="41">
        <v>11</v>
      </c>
      <c r="X66" s="42">
        <v>4</v>
      </c>
      <c r="Y66" s="42">
        <v>4</v>
      </c>
      <c r="Z66" s="42">
        <v>2</v>
      </c>
      <c r="AA66" s="42">
        <v>65</v>
      </c>
      <c r="AB66" s="42">
        <v>107</v>
      </c>
      <c r="AC66" s="24">
        <f t="shared" si="3"/>
        <v>2.4087063820018364</v>
      </c>
      <c r="AD66" s="16">
        <v>932</v>
      </c>
      <c r="AE66" s="16">
        <v>645</v>
      </c>
      <c r="AF66" s="16">
        <v>218</v>
      </c>
      <c r="AG66" s="16">
        <v>37</v>
      </c>
      <c r="AH66" s="16">
        <v>78</v>
      </c>
      <c r="AI66" s="40">
        <f t="shared" si="4"/>
        <v>218.2330406336088</v>
      </c>
      <c r="AJ66" s="42">
        <v>1329210</v>
      </c>
      <c r="AK66" s="42"/>
      <c r="AL66" s="24">
        <f t="shared" si="5"/>
        <v>6090.782569590868</v>
      </c>
      <c r="AM66" s="16">
        <v>188</v>
      </c>
      <c r="AN66" s="16">
        <v>61777</v>
      </c>
      <c r="AO66" s="16">
        <v>50</v>
      </c>
      <c r="AP66" s="39">
        <f t="shared" si="6"/>
        <v>328.60372340425533</v>
      </c>
      <c r="AQ66" s="42">
        <v>267</v>
      </c>
      <c r="AR66" s="42">
        <v>208807</v>
      </c>
      <c r="AS66" s="42">
        <v>50</v>
      </c>
      <c r="AT66" s="12">
        <f t="shared" si="7"/>
        <v>782.0505617977528</v>
      </c>
      <c r="AU66" s="16">
        <v>401</v>
      </c>
      <c r="AV66" s="16">
        <v>710107</v>
      </c>
      <c r="AW66" s="16">
        <v>50</v>
      </c>
      <c r="AX66" s="39">
        <f t="shared" si="8"/>
        <v>1770.8416458852869</v>
      </c>
      <c r="AY66" s="42">
        <v>73</v>
      </c>
      <c r="AZ66" s="42">
        <v>297517</v>
      </c>
      <c r="BA66" s="42">
        <v>50</v>
      </c>
      <c r="BB66" s="12">
        <f>(AZ66+(BA66/100))/AY66</f>
        <v>4075.582191780822</v>
      </c>
      <c r="BC66" s="16">
        <v>2</v>
      </c>
      <c r="BD66" s="16">
        <v>13500</v>
      </c>
      <c r="BE66" s="16"/>
      <c r="BF66" s="39">
        <f>(BD66+(BE66/100))/BC66</f>
        <v>6750</v>
      </c>
      <c r="BG66" s="42"/>
      <c r="BH66" s="42"/>
      <c r="BI66" s="42"/>
      <c r="BJ66" s="12"/>
      <c r="BK66" s="16"/>
      <c r="BL66" s="16"/>
      <c r="BM66" s="16"/>
      <c r="BN66" s="39"/>
      <c r="BO66" s="42"/>
      <c r="BP66" s="42"/>
      <c r="BQ66" s="42"/>
      <c r="BR66" s="12"/>
      <c r="BS66" s="16">
        <v>1</v>
      </c>
      <c r="BT66" s="16">
        <v>37500</v>
      </c>
      <c r="BU66" s="16"/>
      <c r="BV66" s="39">
        <f>(BT66+(BU66/100))/BS66</f>
        <v>37500</v>
      </c>
    </row>
    <row r="67" spans="1:74" s="25" customFormat="1" ht="12">
      <c r="A67" s="25">
        <v>3</v>
      </c>
      <c r="B67" s="25">
        <f t="shared" si="10"/>
        <v>12</v>
      </c>
      <c r="C67" s="25" t="s">
        <v>270</v>
      </c>
      <c r="D67" s="98">
        <v>0</v>
      </c>
      <c r="E67" s="42">
        <v>13</v>
      </c>
      <c r="F67" s="42">
        <v>880</v>
      </c>
      <c r="G67" s="42"/>
      <c r="H67" s="20">
        <f t="shared" si="1"/>
        <v>67.6923076923077</v>
      </c>
      <c r="I67" s="16">
        <v>6</v>
      </c>
      <c r="J67" s="16">
        <v>120</v>
      </c>
      <c r="K67" s="16"/>
      <c r="L67" s="16">
        <v>2128</v>
      </c>
      <c r="M67" s="16"/>
      <c r="N67" s="16"/>
      <c r="O67" s="46">
        <f t="shared" si="2"/>
        <v>2128</v>
      </c>
      <c r="P67" s="42">
        <v>120297</v>
      </c>
      <c r="Q67" s="42"/>
      <c r="R67" s="20">
        <f t="shared" si="9"/>
        <v>56.53054511278196</v>
      </c>
      <c r="S67" s="16"/>
      <c r="T67" s="16"/>
      <c r="U67" s="71"/>
      <c r="V67" s="41">
        <v>3</v>
      </c>
      <c r="W67" s="41">
        <v>12</v>
      </c>
      <c r="X67" s="42">
        <v>4</v>
      </c>
      <c r="Y67" s="42">
        <v>5</v>
      </c>
      <c r="Z67" s="42"/>
      <c r="AA67" s="42">
        <v>57</v>
      </c>
      <c r="AB67" s="42"/>
      <c r="AC67" s="24">
        <f t="shared" si="3"/>
        <v>0.35625</v>
      </c>
      <c r="AD67" s="16">
        <v>505</v>
      </c>
      <c r="AE67" s="16">
        <v>170</v>
      </c>
      <c r="AF67" s="16">
        <v>49</v>
      </c>
      <c r="AG67" s="16">
        <v>37</v>
      </c>
      <c r="AH67" s="16"/>
      <c r="AI67" s="40">
        <f t="shared" si="4"/>
        <v>49.23125</v>
      </c>
      <c r="AJ67" s="42">
        <v>266470</v>
      </c>
      <c r="AK67" s="42"/>
      <c r="AL67" s="24">
        <f t="shared" si="5"/>
        <v>5412.619017392408</v>
      </c>
      <c r="AM67" s="16">
        <v>325</v>
      </c>
      <c r="AN67" s="16">
        <v>98670</v>
      </c>
      <c r="AO67" s="16"/>
      <c r="AP67" s="39">
        <f t="shared" si="6"/>
        <v>303.6</v>
      </c>
      <c r="AQ67" s="42">
        <v>139</v>
      </c>
      <c r="AR67" s="42">
        <v>104500</v>
      </c>
      <c r="AS67" s="42"/>
      <c r="AT67" s="12">
        <f t="shared" si="7"/>
        <v>751.7985611510792</v>
      </c>
      <c r="AU67" s="16">
        <v>41</v>
      </c>
      <c r="AV67" s="16">
        <v>63300</v>
      </c>
      <c r="AW67" s="16"/>
      <c r="AX67" s="39">
        <f t="shared" si="8"/>
        <v>1543.9024390243903</v>
      </c>
      <c r="AY67" s="42"/>
      <c r="AZ67" s="42"/>
      <c r="BA67" s="42"/>
      <c r="BB67" s="12"/>
      <c r="BC67" s="16"/>
      <c r="BD67" s="16"/>
      <c r="BE67" s="16"/>
      <c r="BF67" s="39"/>
      <c r="BG67" s="42"/>
      <c r="BH67" s="42"/>
      <c r="BI67" s="42"/>
      <c r="BJ67" s="12"/>
      <c r="BK67" s="16"/>
      <c r="BL67" s="16"/>
      <c r="BM67" s="16"/>
      <c r="BN67" s="39"/>
      <c r="BO67" s="42"/>
      <c r="BP67" s="42"/>
      <c r="BQ67" s="42"/>
      <c r="BR67" s="12"/>
      <c r="BS67" s="16"/>
      <c r="BT67" s="16"/>
      <c r="BU67" s="16"/>
      <c r="BV67" s="39"/>
    </row>
    <row r="68" spans="1:74" s="25" customFormat="1" ht="12">
      <c r="A68" s="25">
        <v>3</v>
      </c>
      <c r="B68" s="25">
        <f t="shared" si="10"/>
        <v>13</v>
      </c>
      <c r="C68" s="25" t="s">
        <v>271</v>
      </c>
      <c r="D68" s="98">
        <v>0</v>
      </c>
      <c r="E68" s="42">
        <v>22</v>
      </c>
      <c r="F68" s="42">
        <v>905</v>
      </c>
      <c r="G68" s="42"/>
      <c r="H68" s="20">
        <f t="shared" si="1"/>
        <v>41.13636363636363</v>
      </c>
      <c r="I68" s="16">
        <v>53</v>
      </c>
      <c r="J68" s="16"/>
      <c r="K68" s="16"/>
      <c r="L68" s="16">
        <v>17160</v>
      </c>
      <c r="M68" s="16">
        <v>112</v>
      </c>
      <c r="N68" s="16">
        <v>261</v>
      </c>
      <c r="O68" s="46">
        <f t="shared" si="2"/>
        <v>17160.705991735536</v>
      </c>
      <c r="P68" s="42">
        <v>260815</v>
      </c>
      <c r="Q68" s="42"/>
      <c r="R68" s="20">
        <f t="shared" si="9"/>
        <v>15.198384036507967</v>
      </c>
      <c r="S68" s="16"/>
      <c r="T68" s="16"/>
      <c r="U68" s="71"/>
      <c r="V68" s="41">
        <v>3</v>
      </c>
      <c r="W68" s="41">
        <v>13</v>
      </c>
      <c r="X68" s="42">
        <v>3</v>
      </c>
      <c r="Y68" s="42">
        <v>1</v>
      </c>
      <c r="Z68" s="42">
        <v>2</v>
      </c>
      <c r="AA68" s="42"/>
      <c r="AB68" s="42"/>
      <c r="AC68" s="24">
        <f t="shared" si="3"/>
        <v>2</v>
      </c>
      <c r="AD68" s="16">
        <v>378</v>
      </c>
      <c r="AE68" s="16">
        <v>44</v>
      </c>
      <c r="AF68" s="16">
        <v>234</v>
      </c>
      <c r="AG68" s="16">
        <v>98</v>
      </c>
      <c r="AH68" s="16">
        <v>225</v>
      </c>
      <c r="AI68" s="40">
        <f t="shared" si="4"/>
        <v>234.61766528925622</v>
      </c>
      <c r="AJ68" s="42">
        <v>206510</v>
      </c>
      <c r="AK68" s="42"/>
      <c r="AL68" s="24">
        <f t="shared" si="5"/>
        <v>880.1980010558764</v>
      </c>
      <c r="AM68" s="16">
        <v>205</v>
      </c>
      <c r="AN68" s="16">
        <v>59670</v>
      </c>
      <c r="AO68" s="16"/>
      <c r="AP68" s="39">
        <f t="shared" si="6"/>
        <v>291.0731707317073</v>
      </c>
      <c r="AQ68" s="42">
        <v>144</v>
      </c>
      <c r="AR68" s="42">
        <v>108440</v>
      </c>
      <c r="AS68" s="42"/>
      <c r="AT68" s="12">
        <f t="shared" si="7"/>
        <v>753.0555555555555</v>
      </c>
      <c r="AU68" s="16">
        <v>29</v>
      </c>
      <c r="AV68" s="16">
        <v>38400</v>
      </c>
      <c r="AW68" s="16"/>
      <c r="AX68" s="39">
        <f t="shared" si="8"/>
        <v>1324.1379310344828</v>
      </c>
      <c r="AY68" s="42"/>
      <c r="AZ68" s="42"/>
      <c r="BA68" s="42"/>
      <c r="BB68" s="12"/>
      <c r="BC68" s="16"/>
      <c r="BD68" s="16"/>
      <c r="BE68" s="16"/>
      <c r="BF68" s="39"/>
      <c r="BG68" s="42"/>
      <c r="BH68" s="42"/>
      <c r="BI68" s="42"/>
      <c r="BJ68" s="12"/>
      <c r="BK68" s="16"/>
      <c r="BL68" s="16"/>
      <c r="BM68" s="16"/>
      <c r="BN68" s="39"/>
      <c r="BO68" s="42"/>
      <c r="BP68" s="42"/>
      <c r="BQ68" s="42"/>
      <c r="BR68" s="12"/>
      <c r="BS68" s="16"/>
      <c r="BT68" s="16"/>
      <c r="BU68" s="16"/>
      <c r="BV68" s="39"/>
    </row>
    <row r="69" spans="1:74" ht="12">
      <c r="A69" s="25">
        <v>3</v>
      </c>
      <c r="B69" s="25"/>
      <c r="C69" s="25" t="s">
        <v>41</v>
      </c>
      <c r="D69" s="98">
        <v>0</v>
      </c>
      <c r="E69" s="14">
        <f>SUM(E56:E68)</f>
        <v>649</v>
      </c>
      <c r="F69" s="14">
        <f>SUM(F56:F68)+FLOOR(SUM(G56:G68),100)/100</f>
        <v>37006</v>
      </c>
      <c r="G69" s="14">
        <f>SUM(G56:G68)-FLOOR(SUM(G56:G68),100)</f>
        <v>80</v>
      </c>
      <c r="H69" s="20">
        <f t="shared" si="1"/>
        <v>57.02126348228044</v>
      </c>
      <c r="I69" s="14">
        <f>SUM(I56:I68)+FLOOR(SUM(J56:J68),160)/160</f>
        <v>2377</v>
      </c>
      <c r="J69" s="14">
        <f>SUM(J56:J68)-FLOOR(SUM(J56:J68),160)</f>
        <v>100</v>
      </c>
      <c r="K69" s="14">
        <f>SUM(K56:K68)</f>
        <v>247</v>
      </c>
      <c r="L69" s="14">
        <f>SUM(L56:L68)+FLOOR(SUM(M56:M68),160)/160+FLOOR(SUM(N56:N68)/43520,1)</f>
        <v>251972</v>
      </c>
      <c r="M69" s="14">
        <f>SUM(M56:M68)+FLOOR(SUM(N56:N68)/272,1)-FLOOR(SUM(M56:M68)+FLOOR(SUM(N56:N68)/272,1),160)</f>
        <v>51</v>
      </c>
      <c r="N69" s="15">
        <f>SUM(N56:N68)-FLOOR(SUM(N56:N68),272)</f>
        <v>19</v>
      </c>
      <c r="O69" s="89">
        <f t="shared" si="2"/>
        <v>251972.31918618</v>
      </c>
      <c r="P69" s="14">
        <f>SUM(P56:P68)+FLOOR(SUM(Q56:Q68),100)/100</f>
        <v>5664223</v>
      </c>
      <c r="Q69" s="14">
        <f>SUM(Q56:Q68)-FLOOR(SUM(Q56:Q68),100)</f>
        <v>76</v>
      </c>
      <c r="R69" s="20">
        <f t="shared" si="9"/>
        <v>22.479547667356105</v>
      </c>
      <c r="S69" s="16"/>
      <c r="T69" s="16"/>
      <c r="U69" s="71"/>
      <c r="V69" s="41">
        <v>3</v>
      </c>
      <c r="W69" s="41"/>
      <c r="X69" s="41">
        <f>SUM(X56:X68)</f>
        <v>58.5</v>
      </c>
      <c r="Y69" s="41">
        <f>SUM(Y56:Y68)</f>
        <v>44</v>
      </c>
      <c r="Z69" s="41">
        <f>SUM(Z56:Z68)+FLOOR(SUM(AA56:AA68),160)/160+FLOOR(SUM(AB56:AB68)/43520,1)</f>
        <v>37</v>
      </c>
      <c r="AA69" s="41">
        <f>SUM(AA56:AA68)+FLOOR(SUM(AB56:AB68)/272,1)-FLOOR(SUM(AA56:AA68)+FLOOR(SUM(AB56:AB68)/272,1),160)</f>
        <v>2</v>
      </c>
      <c r="AB69" s="51">
        <f>SUM(AB56:AB68)-FLOOR(SUM(AB56:AB68),272)</f>
        <v>139</v>
      </c>
      <c r="AC69" s="40">
        <f t="shared" si="3"/>
        <v>37.015691000918274</v>
      </c>
      <c r="AD69" s="41">
        <f>SUM(AD56:AD68)</f>
        <v>6995.5</v>
      </c>
      <c r="AE69" s="41">
        <f>SUM(AE56:AE68)</f>
        <v>2892</v>
      </c>
      <c r="AF69" s="41">
        <f>SUM(AF56:AF68)+FLOOR(SUM(AG56:AG68),160)/160+FLOOR(SUM(AH56:AH68)/43520,1)</f>
        <v>2819</v>
      </c>
      <c r="AG69" s="41">
        <f>SUM(AG56:AG68)+FLOOR(SUM(AH56:AH68)/272,1)-FLOOR(SUM(AG56:AG68)+FLOOR(SUM(AH56:AH68)/272,1),160)</f>
        <v>69</v>
      </c>
      <c r="AH69" s="51">
        <f>SUM(AH56:AH68)-FLOOR(SUM(AH56:AH68),272)</f>
        <v>40</v>
      </c>
      <c r="AI69" s="40">
        <f t="shared" si="4"/>
        <v>2819.432168273646</v>
      </c>
      <c r="AJ69" s="66">
        <f>SUM(AJ56:AJ68)+FLOOR(SUM(AK56:AK68),100)/100</f>
        <v>4395045</v>
      </c>
      <c r="AK69" s="41">
        <f>SUM(AK56:AK68)-FLOOR(SUM(AK56:AK68),100)</f>
        <v>9</v>
      </c>
      <c r="AL69" s="40">
        <f t="shared" si="5"/>
        <v>1558.840481943962</v>
      </c>
      <c r="AM69" s="41">
        <f>SUM(AM56:AM68)</f>
        <v>4456.5</v>
      </c>
      <c r="AN69" s="41">
        <f>SUM(AN56:AN68)+FLOOR(SUM(AO56:AO68),100)/100</f>
        <v>1245731</v>
      </c>
      <c r="AO69" s="41">
        <f>SUM(AO56:AO68)-FLOOR(SUM(AO56:AO68),100)</f>
        <v>49</v>
      </c>
      <c r="AP69" s="39">
        <f t="shared" si="6"/>
        <v>279.5313564456412</v>
      </c>
      <c r="AQ69" s="41">
        <f>SUM(AQ56:AQ68)</f>
        <v>1536</v>
      </c>
      <c r="AR69" s="41">
        <f>SUM(AR56:AR68)+FLOOR(SUM(AS56:AS68),100)/100</f>
        <v>1150235</v>
      </c>
      <c r="AS69" s="41">
        <f>SUM(AS56:AS68)-FLOOR(SUM(AS56:AS68),100)</f>
        <v>60</v>
      </c>
      <c r="AT69" s="39">
        <f t="shared" si="7"/>
        <v>748.8513020833334</v>
      </c>
      <c r="AU69" s="41">
        <f>SUM(AU56:AU68)</f>
        <v>885</v>
      </c>
      <c r="AV69" s="41">
        <f>SUM(AV56:AV68)+FLOOR(SUM(AW56:AW68),100)/100</f>
        <v>1482445</v>
      </c>
      <c r="AW69" s="41">
        <f>SUM(AW56:AW68)-FLOOR(SUM(AW56:AW68),100)</f>
        <v>50</v>
      </c>
      <c r="AX69" s="39">
        <f t="shared" si="8"/>
        <v>1675.079661016949</v>
      </c>
      <c r="AY69" s="41">
        <f>SUM(AY56:AY68)</f>
        <v>114</v>
      </c>
      <c r="AZ69" s="41">
        <f>SUM(AZ56:AZ68)+FLOOR(SUM(BA56:BA68),100)/100</f>
        <v>457632</v>
      </c>
      <c r="BA69" s="41">
        <f>SUM(BA56:BA68)-FLOOR(SUM(BA56:BA68),100)</f>
        <v>50</v>
      </c>
      <c r="BB69" s="39">
        <f>(AZ69+(BA69/100))/AY69</f>
        <v>4014.3201754385964</v>
      </c>
      <c r="BC69" s="41">
        <f>SUM(BC56:BC68)</f>
        <v>3</v>
      </c>
      <c r="BD69" s="41">
        <f>SUM(BD56:BD68)+FLOOR(SUM(BE56:BE68),100)/100</f>
        <v>21500</v>
      </c>
      <c r="BE69" s="41">
        <f>SUM(BE56:BE68)-FLOOR(SUM(BE56:BE68),100)</f>
        <v>0</v>
      </c>
      <c r="BF69" s="39">
        <f>(BD69+(BE69/100))/BC69</f>
        <v>7166.666666666667</v>
      </c>
      <c r="BG69" s="42"/>
      <c r="BH69" s="42"/>
      <c r="BI69" s="42"/>
      <c r="BJ69" s="12"/>
      <c r="BK69" s="16"/>
      <c r="BL69" s="16"/>
      <c r="BM69" s="16"/>
      <c r="BN69" s="39"/>
      <c r="BO69" s="42"/>
      <c r="BP69" s="42"/>
      <c r="BQ69" s="42"/>
      <c r="BR69" s="12"/>
      <c r="BS69" s="14">
        <f>SUM(BS56:BS68)</f>
        <v>1</v>
      </c>
      <c r="BT69" s="14">
        <f>SUM(BT56:BT68)+FLOOR(SUM(BU56:BU68),100)/100</f>
        <v>37500</v>
      </c>
      <c r="BU69" s="14">
        <f>SUM(BU56:BU68)-FLOOR(SUM(BU56:BU68),100)</f>
        <v>0</v>
      </c>
      <c r="BV69" s="12">
        <f>(BT69+(BU69/100))/BS69</f>
        <v>37500</v>
      </c>
    </row>
    <row r="70" spans="1:74" ht="12">
      <c r="A70" s="22">
        <v>3</v>
      </c>
      <c r="B70" s="22"/>
      <c r="C70" s="33" t="s">
        <v>42</v>
      </c>
      <c r="D70" s="99">
        <v>0</v>
      </c>
      <c r="E70" s="57">
        <v>649</v>
      </c>
      <c r="F70" s="57">
        <v>37006</v>
      </c>
      <c r="G70" s="57">
        <v>80</v>
      </c>
      <c r="H70" s="48">
        <f t="shared" si="1"/>
        <v>57.02126348228044</v>
      </c>
      <c r="I70" s="47">
        <v>2377</v>
      </c>
      <c r="J70" s="47">
        <v>100</v>
      </c>
      <c r="K70" s="47">
        <v>247</v>
      </c>
      <c r="L70" s="47">
        <v>251972</v>
      </c>
      <c r="M70" s="47">
        <v>51</v>
      </c>
      <c r="N70" s="47">
        <v>19</v>
      </c>
      <c r="O70" s="91">
        <f t="shared" si="2"/>
        <v>251972.31918618</v>
      </c>
      <c r="P70" s="57">
        <v>5664223</v>
      </c>
      <c r="Q70" s="57">
        <v>76</v>
      </c>
      <c r="R70" s="48">
        <f t="shared" si="9"/>
        <v>22.479547667356105</v>
      </c>
      <c r="S70" s="47"/>
      <c r="T70" s="47"/>
      <c r="U70" s="50"/>
      <c r="V70" s="92">
        <v>3</v>
      </c>
      <c r="W70" s="92"/>
      <c r="X70" s="57">
        <v>58.5</v>
      </c>
      <c r="Y70" s="57">
        <v>44</v>
      </c>
      <c r="Z70" s="57">
        <v>37</v>
      </c>
      <c r="AA70" s="57">
        <v>2</v>
      </c>
      <c r="AB70" s="57">
        <v>139</v>
      </c>
      <c r="AC70" s="54">
        <f t="shared" si="3"/>
        <v>37.015691000918274</v>
      </c>
      <c r="AD70" s="47">
        <v>6995.5</v>
      </c>
      <c r="AE70" s="47">
        <v>2892</v>
      </c>
      <c r="AF70" s="47">
        <v>2819</v>
      </c>
      <c r="AG70" s="47">
        <v>69</v>
      </c>
      <c r="AH70" s="47">
        <v>40</v>
      </c>
      <c r="AI70" s="62">
        <f t="shared" si="4"/>
        <v>2819.432168273646</v>
      </c>
      <c r="AJ70" s="57">
        <v>4398045</v>
      </c>
      <c r="AK70" s="57">
        <v>9</v>
      </c>
      <c r="AL70" s="54">
        <f t="shared" si="5"/>
        <v>1559.9045259857937</v>
      </c>
      <c r="AM70" s="47">
        <v>4456.5</v>
      </c>
      <c r="AN70" s="47">
        <v>1245731</v>
      </c>
      <c r="AO70" s="47">
        <v>49</v>
      </c>
      <c r="AP70" s="59">
        <f t="shared" si="6"/>
        <v>279.5313564456412</v>
      </c>
      <c r="AQ70" s="57">
        <v>1536</v>
      </c>
      <c r="AR70" s="57">
        <v>1150235</v>
      </c>
      <c r="AS70" s="57">
        <v>60</v>
      </c>
      <c r="AT70" s="55">
        <f t="shared" si="7"/>
        <v>748.8513020833334</v>
      </c>
      <c r="AU70" s="47">
        <v>885</v>
      </c>
      <c r="AV70" s="47">
        <v>1482445</v>
      </c>
      <c r="AW70" s="47">
        <v>50</v>
      </c>
      <c r="AX70" s="59">
        <f t="shared" si="8"/>
        <v>1675.079661016949</v>
      </c>
      <c r="AY70" s="57">
        <v>114</v>
      </c>
      <c r="AZ70" s="57">
        <v>457632</v>
      </c>
      <c r="BA70" s="57">
        <v>50</v>
      </c>
      <c r="BB70" s="55">
        <f>(AZ70+(BA70/100))/AY70</f>
        <v>4014.3201754385964</v>
      </c>
      <c r="BC70" s="47">
        <v>3</v>
      </c>
      <c r="BD70" s="47">
        <v>21500</v>
      </c>
      <c r="BE70" s="47"/>
      <c r="BF70" s="59">
        <f>(BD70+(BE70/100))/BC70</f>
        <v>7166.666666666667</v>
      </c>
      <c r="BG70" s="57"/>
      <c r="BH70" s="57"/>
      <c r="BI70" s="57"/>
      <c r="BJ70" s="55"/>
      <c r="BK70" s="47"/>
      <c r="BL70" s="47"/>
      <c r="BM70" s="47"/>
      <c r="BN70" s="59"/>
      <c r="BO70" s="57"/>
      <c r="BP70" s="57"/>
      <c r="BQ70" s="57"/>
      <c r="BR70" s="55"/>
      <c r="BS70" s="47">
        <v>1</v>
      </c>
      <c r="BT70" s="47">
        <v>37500</v>
      </c>
      <c r="BU70" s="47"/>
      <c r="BV70" s="59">
        <f>(BT70+(BU70/100))/BS70</f>
        <v>37500</v>
      </c>
    </row>
    <row r="71" spans="1:74" ht="12">
      <c r="A71" s="3">
        <v>4</v>
      </c>
      <c r="B71" s="3">
        <v>1</v>
      </c>
      <c r="C71" s="3" t="s">
        <v>272</v>
      </c>
      <c r="D71" s="98">
        <v>0</v>
      </c>
      <c r="E71" s="16">
        <v>2</v>
      </c>
      <c r="F71" s="16">
        <v>136</v>
      </c>
      <c r="G71" s="16">
        <v>40</v>
      </c>
      <c r="H71" s="44">
        <f t="shared" si="1"/>
        <v>68.2</v>
      </c>
      <c r="I71" s="42">
        <v>71</v>
      </c>
      <c r="J71" s="42">
        <v>26</v>
      </c>
      <c r="K71" s="42">
        <v>243</v>
      </c>
      <c r="L71" s="42">
        <v>4840</v>
      </c>
      <c r="M71" s="42">
        <v>25</v>
      </c>
      <c r="N71" s="42">
        <v>48</v>
      </c>
      <c r="O71" s="89">
        <f t="shared" si="2"/>
        <v>4840.157351928375</v>
      </c>
      <c r="P71" s="16">
        <v>2704387</v>
      </c>
      <c r="Q71" s="16"/>
      <c r="R71" s="44">
        <f t="shared" si="9"/>
        <v>558.7394796002945</v>
      </c>
      <c r="S71" s="42"/>
      <c r="T71" s="42"/>
      <c r="U71" s="43"/>
      <c r="V71" s="14">
        <v>4</v>
      </c>
      <c r="W71" s="14">
        <v>1</v>
      </c>
      <c r="X71" s="16">
        <v>24</v>
      </c>
      <c r="Y71" s="16">
        <v>15</v>
      </c>
      <c r="Z71" s="16">
        <v>4</v>
      </c>
      <c r="AA71" s="16">
        <v>59</v>
      </c>
      <c r="AB71" s="16">
        <v>144</v>
      </c>
      <c r="AC71" s="40">
        <f t="shared" si="3"/>
        <v>4.372055785123967</v>
      </c>
      <c r="AD71" s="42">
        <v>2530</v>
      </c>
      <c r="AE71" s="42">
        <v>1149</v>
      </c>
      <c r="AF71" s="42">
        <v>253</v>
      </c>
      <c r="AG71" s="42">
        <v>126</v>
      </c>
      <c r="AH71" s="42">
        <v>258</v>
      </c>
      <c r="AI71" s="24">
        <f t="shared" si="4"/>
        <v>253.79342286501378</v>
      </c>
      <c r="AJ71" s="16">
        <v>6257241</v>
      </c>
      <c r="AK71" s="16">
        <v>10</v>
      </c>
      <c r="AL71" s="40">
        <f t="shared" si="5"/>
        <v>24654.858779882827</v>
      </c>
      <c r="AM71" s="42">
        <v>150</v>
      </c>
      <c r="AN71" s="42">
        <v>54379</v>
      </c>
      <c r="AO71" s="42">
        <v>60</v>
      </c>
      <c r="AP71" s="12">
        <f t="shared" si="6"/>
        <v>362.53066666666666</v>
      </c>
      <c r="AQ71" s="16">
        <v>579</v>
      </c>
      <c r="AR71" s="16">
        <v>444829</v>
      </c>
      <c r="AS71" s="16"/>
      <c r="AT71" s="39">
        <f t="shared" si="7"/>
        <v>768.2711571675302</v>
      </c>
      <c r="AU71" s="42">
        <v>1135</v>
      </c>
      <c r="AV71" s="42">
        <v>2007362</v>
      </c>
      <c r="AW71" s="42">
        <v>50</v>
      </c>
      <c r="AX71" s="12">
        <f t="shared" si="8"/>
        <v>1768.6013215859032</v>
      </c>
      <c r="AY71" s="16">
        <v>484</v>
      </c>
      <c r="AZ71" s="16">
        <v>2008820</v>
      </c>
      <c r="BA71" s="16"/>
      <c r="BB71" s="39">
        <f>(AZ71+(BA71/100))/AY71</f>
        <v>4150.454545454545</v>
      </c>
      <c r="BC71" s="42">
        <v>132</v>
      </c>
      <c r="BD71" s="42">
        <v>1005950</v>
      </c>
      <c r="BE71" s="42"/>
      <c r="BF71" s="12">
        <f>(BD71+(BE71/100))/BC71</f>
        <v>7620.833333333333</v>
      </c>
      <c r="BG71" s="16">
        <v>32</v>
      </c>
      <c r="BH71" s="16">
        <v>391050</v>
      </c>
      <c r="BI71" s="16"/>
      <c r="BJ71" s="39">
        <f>(BH71+(BI71/100))/BG71</f>
        <v>12220.3125</v>
      </c>
      <c r="BK71" s="42">
        <v>13</v>
      </c>
      <c r="BL71" s="42">
        <v>224400</v>
      </c>
      <c r="BM71" s="42"/>
      <c r="BN71" s="12">
        <f>(BL71+(BM71/100))/BK71</f>
        <v>17261.53846153846</v>
      </c>
      <c r="BO71" s="16">
        <v>5</v>
      </c>
      <c r="BP71" s="16">
        <v>120450</v>
      </c>
      <c r="BQ71" s="16"/>
      <c r="BR71" s="39">
        <f>(BP71+(BQ71/100))/BO71</f>
        <v>24090</v>
      </c>
      <c r="BS71" s="42"/>
      <c r="BT71" s="42"/>
      <c r="BU71" s="42"/>
      <c r="BV71" s="12"/>
    </row>
    <row r="72" spans="1:74" ht="12">
      <c r="A72" s="3">
        <v>4</v>
      </c>
      <c r="B72" s="3">
        <f t="shared" si="10"/>
        <v>2</v>
      </c>
      <c r="C72" s="3" t="s">
        <v>273</v>
      </c>
      <c r="D72" s="98">
        <v>0</v>
      </c>
      <c r="E72" s="16"/>
      <c r="F72" s="16"/>
      <c r="G72" s="16"/>
      <c r="H72" s="44"/>
      <c r="I72" s="42">
        <v>142</v>
      </c>
      <c r="J72" s="42"/>
      <c r="K72" s="42"/>
      <c r="L72" s="42">
        <v>11769</v>
      </c>
      <c r="M72" s="42">
        <v>103</v>
      </c>
      <c r="N72" s="42">
        <v>64</v>
      </c>
      <c r="O72" s="89">
        <f t="shared" si="2"/>
        <v>11769.645219237833</v>
      </c>
      <c r="P72" s="16">
        <v>531904</v>
      </c>
      <c r="Q72" s="16">
        <v>23</v>
      </c>
      <c r="R72" s="44">
        <f t="shared" si="9"/>
        <v>45.192885604621864</v>
      </c>
      <c r="S72" s="42"/>
      <c r="T72" s="42"/>
      <c r="U72" s="43"/>
      <c r="V72" s="14">
        <v>4</v>
      </c>
      <c r="W72" s="14">
        <v>2</v>
      </c>
      <c r="X72" s="16">
        <v>4</v>
      </c>
      <c r="Y72" s="16">
        <v>4</v>
      </c>
      <c r="Z72" s="16">
        <v>3</v>
      </c>
      <c r="AA72" s="16"/>
      <c r="AB72" s="16"/>
      <c r="AC72" s="40">
        <f t="shared" si="3"/>
        <v>3</v>
      </c>
      <c r="AD72" s="42">
        <v>372</v>
      </c>
      <c r="AE72" s="42">
        <v>150</v>
      </c>
      <c r="AF72" s="42">
        <v>115</v>
      </c>
      <c r="AG72" s="42">
        <v>71</v>
      </c>
      <c r="AH72" s="42">
        <v>205</v>
      </c>
      <c r="AI72" s="24">
        <f t="shared" si="4"/>
        <v>115.44845615243342</v>
      </c>
      <c r="AJ72" s="16">
        <v>363381</v>
      </c>
      <c r="AK72" s="16"/>
      <c r="AL72" s="40">
        <f t="shared" si="5"/>
        <v>3147.560496783141</v>
      </c>
      <c r="AM72" s="42">
        <v>126</v>
      </c>
      <c r="AN72" s="42">
        <v>38146</v>
      </c>
      <c r="AO72" s="42"/>
      <c r="AP72" s="12">
        <f t="shared" si="6"/>
        <v>302.74603174603175</v>
      </c>
      <c r="AQ72" s="16">
        <v>129</v>
      </c>
      <c r="AR72" s="16">
        <v>99515</v>
      </c>
      <c r="AS72" s="16"/>
      <c r="AT72" s="39">
        <f t="shared" si="7"/>
        <v>771.4341085271318</v>
      </c>
      <c r="AU72" s="42">
        <v>106</v>
      </c>
      <c r="AV72" s="42">
        <v>173570</v>
      </c>
      <c r="AW72" s="42"/>
      <c r="AX72" s="12">
        <f t="shared" si="8"/>
        <v>1637.4528301886792</v>
      </c>
      <c r="AY72" s="16">
        <v>10</v>
      </c>
      <c r="AZ72" s="16">
        <v>44350</v>
      </c>
      <c r="BA72" s="16"/>
      <c r="BB72" s="39">
        <f>(AZ72+(BA72/100))/AY72</f>
        <v>4435</v>
      </c>
      <c r="BC72" s="42">
        <v>1</v>
      </c>
      <c r="BD72" s="42">
        <v>7800</v>
      </c>
      <c r="BE72" s="42"/>
      <c r="BF72" s="12">
        <f>(BD72+(BE72/100))/BC72</f>
        <v>7800</v>
      </c>
      <c r="BG72" s="16"/>
      <c r="BH72" s="16"/>
      <c r="BI72" s="16"/>
      <c r="BJ72" s="39"/>
      <c r="BK72" s="42"/>
      <c r="BL72" s="42"/>
      <c r="BM72" s="42"/>
      <c r="BN72" s="12"/>
      <c r="BO72" s="16"/>
      <c r="BP72" s="16"/>
      <c r="BQ72" s="16"/>
      <c r="BR72" s="39"/>
      <c r="BS72" s="42"/>
      <c r="BT72" s="42"/>
      <c r="BU72" s="42"/>
      <c r="BV72" s="12"/>
    </row>
    <row r="73" spans="1:74" ht="12">
      <c r="A73" s="3">
        <v>4</v>
      </c>
      <c r="B73" s="3">
        <f t="shared" si="10"/>
        <v>3</v>
      </c>
      <c r="C73" s="3" t="s">
        <v>274</v>
      </c>
      <c r="D73" s="98">
        <v>0</v>
      </c>
      <c r="E73" s="16">
        <v>57</v>
      </c>
      <c r="F73" s="16">
        <v>4225</v>
      </c>
      <c r="G73" s="16">
        <v>10</v>
      </c>
      <c r="H73" s="44">
        <f t="shared" si="1"/>
        <v>74.12456140350878</v>
      </c>
      <c r="I73" s="42">
        <v>7</v>
      </c>
      <c r="J73" s="42">
        <v>40</v>
      </c>
      <c r="K73" s="42"/>
      <c r="L73" s="42">
        <v>21717</v>
      </c>
      <c r="M73" s="42">
        <v>31</v>
      </c>
      <c r="N73" s="42"/>
      <c r="O73" s="89">
        <f aca="true" t="shared" si="11" ref="O73:O136">L73+(M73/160)+(N73/43560)</f>
        <v>21717.19375</v>
      </c>
      <c r="P73" s="16">
        <v>679839</v>
      </c>
      <c r="Q73" s="16">
        <v>75</v>
      </c>
      <c r="R73" s="44">
        <f t="shared" si="9"/>
        <v>31.304217194268023</v>
      </c>
      <c r="S73" s="42"/>
      <c r="T73" s="42"/>
      <c r="U73" s="43"/>
      <c r="V73" s="14">
        <v>4</v>
      </c>
      <c r="W73" s="14">
        <v>3</v>
      </c>
      <c r="X73" s="16">
        <v>1</v>
      </c>
      <c r="Y73" s="16">
        <v>1</v>
      </c>
      <c r="Z73" s="16"/>
      <c r="AA73" s="16">
        <v>40</v>
      </c>
      <c r="AB73" s="16"/>
      <c r="AC73" s="40">
        <f aca="true" t="shared" si="12" ref="AC73:AC136">Z73+(AA73/160)+(AB73/43560)</f>
        <v>0.25</v>
      </c>
      <c r="AD73" s="42">
        <v>507</v>
      </c>
      <c r="AE73" s="42">
        <v>137</v>
      </c>
      <c r="AF73" s="42">
        <v>145</v>
      </c>
      <c r="AG73" s="42">
        <v>31</v>
      </c>
      <c r="AH73" s="42">
        <v>164</v>
      </c>
      <c r="AI73" s="24">
        <f aca="true" t="shared" si="13" ref="AI73:AI136">AF73+(AG73/160)+(AH73/43560)</f>
        <v>145.19751492194675</v>
      </c>
      <c r="AJ73" s="16">
        <v>264661</v>
      </c>
      <c r="AK73" s="16"/>
      <c r="AL73" s="40">
        <f aca="true" t="shared" si="14" ref="AL73:AL136">AJ73/AI73</f>
        <v>1822.7653561582838</v>
      </c>
      <c r="AM73" s="42">
        <v>338</v>
      </c>
      <c r="AN73" s="42">
        <v>93311</v>
      </c>
      <c r="AO73" s="42"/>
      <c r="AP73" s="12">
        <f aca="true" t="shared" si="15" ref="AP73:AP136">(AN73+(AO73/100))/AM73</f>
        <v>276.06804733727813</v>
      </c>
      <c r="AQ73" s="16">
        <v>120</v>
      </c>
      <c r="AR73" s="16">
        <v>83030</v>
      </c>
      <c r="AS73" s="16"/>
      <c r="AT73" s="39">
        <f aca="true" t="shared" si="16" ref="AT73:AT136">(AR73+(AS73/100))/AQ73</f>
        <v>691.9166666666666</v>
      </c>
      <c r="AU73" s="42">
        <v>47</v>
      </c>
      <c r="AV73" s="42">
        <v>76820</v>
      </c>
      <c r="AW73" s="42"/>
      <c r="AX73" s="12">
        <f aca="true" t="shared" si="17" ref="AX73:AX136">(AV73+(AW73/100))/AU73</f>
        <v>1634.468085106383</v>
      </c>
      <c r="AY73" s="16">
        <v>1</v>
      </c>
      <c r="AZ73" s="16">
        <v>3450</v>
      </c>
      <c r="BA73" s="16"/>
      <c r="BB73" s="39">
        <f>(AZ73+(BA73/100))/AY73</f>
        <v>3450</v>
      </c>
      <c r="BC73" s="42">
        <v>1</v>
      </c>
      <c r="BD73" s="42">
        <v>8050</v>
      </c>
      <c r="BE73" s="42"/>
      <c r="BF73" s="12">
        <f>(BD73+(BE73/100))/BC73</f>
        <v>8050</v>
      </c>
      <c r="BG73" s="16"/>
      <c r="BH73" s="16"/>
      <c r="BI73" s="16"/>
      <c r="BJ73" s="39"/>
      <c r="BK73" s="42"/>
      <c r="BL73" s="42"/>
      <c r="BM73" s="42"/>
      <c r="BN73" s="12"/>
      <c r="BO73" s="16"/>
      <c r="BP73" s="16"/>
      <c r="BQ73" s="16"/>
      <c r="BR73" s="39"/>
      <c r="BS73" s="42"/>
      <c r="BT73" s="42"/>
      <c r="BU73" s="42"/>
      <c r="BV73" s="12"/>
    </row>
    <row r="74" spans="1:74" ht="12">
      <c r="A74" s="3">
        <v>4</v>
      </c>
      <c r="B74" s="3">
        <f t="shared" si="10"/>
        <v>4</v>
      </c>
      <c r="C74" s="3" t="s">
        <v>275</v>
      </c>
      <c r="D74" s="98">
        <v>0</v>
      </c>
      <c r="E74" s="16">
        <v>40</v>
      </c>
      <c r="F74" s="16">
        <v>2517</v>
      </c>
      <c r="G74" s="16">
        <v>90</v>
      </c>
      <c r="H74" s="44">
        <f t="shared" si="1"/>
        <v>62.947500000000005</v>
      </c>
      <c r="I74" s="42">
        <v>142</v>
      </c>
      <c r="J74" s="42">
        <v>120</v>
      </c>
      <c r="K74" s="42"/>
      <c r="L74" s="42">
        <v>16966</v>
      </c>
      <c r="M74" s="42">
        <v>72</v>
      </c>
      <c r="N74" s="42"/>
      <c r="O74" s="89">
        <f t="shared" si="11"/>
        <v>16966.45</v>
      </c>
      <c r="P74" s="16">
        <v>412205</v>
      </c>
      <c r="Q74" s="16">
        <v>10</v>
      </c>
      <c r="R74" s="44">
        <f t="shared" si="9"/>
        <v>24.295306325129886</v>
      </c>
      <c r="S74" s="42"/>
      <c r="T74" s="42"/>
      <c r="U74" s="43"/>
      <c r="V74" s="14">
        <v>4</v>
      </c>
      <c r="W74" s="14">
        <v>4</v>
      </c>
      <c r="X74" s="16">
        <v>3</v>
      </c>
      <c r="Y74" s="16">
        <v>3</v>
      </c>
      <c r="Z74" s="16">
        <v>2</v>
      </c>
      <c r="AA74" s="16">
        <v>80</v>
      </c>
      <c r="AB74" s="16"/>
      <c r="AC74" s="40">
        <f t="shared" si="12"/>
        <v>2.5</v>
      </c>
      <c r="AD74" s="42">
        <v>376</v>
      </c>
      <c r="AE74" s="42">
        <v>71</v>
      </c>
      <c r="AF74" s="42">
        <v>226</v>
      </c>
      <c r="AG74" s="42">
        <v>35</v>
      </c>
      <c r="AH74" s="42"/>
      <c r="AI74" s="24">
        <f t="shared" si="13"/>
        <v>226.21875</v>
      </c>
      <c r="AJ74" s="16">
        <v>143200</v>
      </c>
      <c r="AK74" s="16">
        <v>20</v>
      </c>
      <c r="AL74" s="40">
        <f t="shared" si="14"/>
        <v>633.0156098908689</v>
      </c>
      <c r="AM74" s="42">
        <v>315</v>
      </c>
      <c r="AN74" s="42">
        <v>95037</v>
      </c>
      <c r="AO74" s="42">
        <v>80</v>
      </c>
      <c r="AP74" s="12">
        <f t="shared" si="15"/>
        <v>301.7073015873016</v>
      </c>
      <c r="AQ74" s="16">
        <v>50</v>
      </c>
      <c r="AR74" s="16">
        <v>33752</v>
      </c>
      <c r="AS74" s="16">
        <v>40</v>
      </c>
      <c r="AT74" s="39">
        <f t="shared" si="16"/>
        <v>675.048</v>
      </c>
      <c r="AU74" s="42">
        <v>11</v>
      </c>
      <c r="AV74" s="42">
        <v>14410</v>
      </c>
      <c r="AW74" s="42"/>
      <c r="AX74" s="12">
        <f t="shared" si="17"/>
        <v>1310</v>
      </c>
      <c r="AY74" s="16"/>
      <c r="AZ74" s="16"/>
      <c r="BA74" s="16"/>
      <c r="BB74" s="39"/>
      <c r="BC74" s="42"/>
      <c r="BD74" s="42"/>
      <c r="BE74" s="42"/>
      <c r="BF74" s="12"/>
      <c r="BG74" s="16"/>
      <c r="BH74" s="16"/>
      <c r="BI74" s="16"/>
      <c r="BJ74" s="39"/>
      <c r="BK74" s="42"/>
      <c r="BL74" s="42"/>
      <c r="BM74" s="42"/>
      <c r="BN74" s="12"/>
      <c r="BO74" s="16"/>
      <c r="BP74" s="16"/>
      <c r="BQ74" s="16"/>
      <c r="BR74" s="39"/>
      <c r="BS74" s="42"/>
      <c r="BT74" s="42"/>
      <c r="BU74" s="42"/>
      <c r="BV74" s="12"/>
    </row>
    <row r="75" spans="1:74" ht="12">
      <c r="A75" s="3">
        <v>4</v>
      </c>
      <c r="B75" s="3">
        <f t="shared" si="10"/>
        <v>5</v>
      </c>
      <c r="C75" s="3" t="s">
        <v>276</v>
      </c>
      <c r="D75" s="98">
        <v>0</v>
      </c>
      <c r="E75" s="16">
        <v>40</v>
      </c>
      <c r="F75" s="16">
        <v>2171</v>
      </c>
      <c r="G75" s="16"/>
      <c r="H75" s="44">
        <f t="shared" si="1"/>
        <v>54.275</v>
      </c>
      <c r="I75" s="42">
        <v>340</v>
      </c>
      <c r="J75" s="42">
        <v>136</v>
      </c>
      <c r="K75" s="42"/>
      <c r="L75" s="42">
        <v>18896</v>
      </c>
      <c r="M75" s="42">
        <v>104</v>
      </c>
      <c r="N75" s="42"/>
      <c r="O75" s="89">
        <f t="shared" si="11"/>
        <v>18896.65</v>
      </c>
      <c r="P75" s="16">
        <v>430153</v>
      </c>
      <c r="Q75" s="16">
        <v>1</v>
      </c>
      <c r="R75" s="44">
        <f t="shared" si="9"/>
        <v>22.763453310507415</v>
      </c>
      <c r="S75" s="42"/>
      <c r="T75" s="42"/>
      <c r="U75" s="43"/>
      <c r="V75" s="14">
        <v>4</v>
      </c>
      <c r="W75" s="14">
        <v>5</v>
      </c>
      <c r="X75" s="16">
        <v>7</v>
      </c>
      <c r="Y75" s="16">
        <v>3</v>
      </c>
      <c r="Z75" s="16">
        <v>2</v>
      </c>
      <c r="AA75" s="16">
        <v>140</v>
      </c>
      <c r="AB75" s="16"/>
      <c r="AC75" s="40">
        <f t="shared" si="12"/>
        <v>2.875</v>
      </c>
      <c r="AD75" s="42">
        <v>433</v>
      </c>
      <c r="AE75" s="42">
        <v>83</v>
      </c>
      <c r="AF75" s="42">
        <v>64</v>
      </c>
      <c r="AG75" s="42">
        <v>6</v>
      </c>
      <c r="AH75" s="42"/>
      <c r="AI75" s="24">
        <f t="shared" si="13"/>
        <v>64.0375</v>
      </c>
      <c r="AJ75" s="16">
        <v>196888</v>
      </c>
      <c r="AK75" s="16"/>
      <c r="AL75" s="40">
        <f t="shared" si="14"/>
        <v>3074.573492094476</v>
      </c>
      <c r="AM75" s="42">
        <v>310</v>
      </c>
      <c r="AN75" s="42">
        <v>86375</v>
      </c>
      <c r="AO75" s="42"/>
      <c r="AP75" s="12">
        <f t="shared" si="15"/>
        <v>278.6290322580645</v>
      </c>
      <c r="AQ75" s="16">
        <v>89</v>
      </c>
      <c r="AR75" s="16">
        <v>62013</v>
      </c>
      <c r="AS75" s="16"/>
      <c r="AT75" s="39">
        <f t="shared" si="16"/>
        <v>696.7752808988764</v>
      </c>
      <c r="AU75" s="42">
        <v>34</v>
      </c>
      <c r="AV75" s="42">
        <v>48500</v>
      </c>
      <c r="AW75" s="42"/>
      <c r="AX75" s="12">
        <f t="shared" si="17"/>
        <v>1426.4705882352941</v>
      </c>
      <c r="AY75" s="16"/>
      <c r="AZ75" s="16"/>
      <c r="BA75" s="16"/>
      <c r="BB75" s="39"/>
      <c r="BC75" s="42"/>
      <c r="BD75" s="42"/>
      <c r="BE75" s="42"/>
      <c r="BF75" s="12"/>
      <c r="BG75" s="16"/>
      <c r="BH75" s="16"/>
      <c r="BI75" s="16"/>
      <c r="BJ75" s="39"/>
      <c r="BK75" s="42"/>
      <c r="BL75" s="42"/>
      <c r="BM75" s="42"/>
      <c r="BN75" s="12"/>
      <c r="BO75" s="16"/>
      <c r="BP75" s="16"/>
      <c r="BQ75" s="16"/>
      <c r="BR75" s="39"/>
      <c r="BS75" s="42"/>
      <c r="BT75" s="42"/>
      <c r="BU75" s="42"/>
      <c r="BV75" s="12"/>
    </row>
    <row r="76" spans="1:74" ht="12">
      <c r="A76" s="3">
        <v>4</v>
      </c>
      <c r="B76" s="3">
        <f t="shared" si="10"/>
        <v>6</v>
      </c>
      <c r="C76" s="3" t="s">
        <v>277</v>
      </c>
      <c r="D76" s="98">
        <v>0</v>
      </c>
      <c r="E76" s="16">
        <v>172</v>
      </c>
      <c r="F76" s="16">
        <v>10855</v>
      </c>
      <c r="G76" s="16"/>
      <c r="H76" s="44">
        <f t="shared" si="1"/>
        <v>63.11046511627907</v>
      </c>
      <c r="I76" s="42">
        <v>365</v>
      </c>
      <c r="J76" s="42">
        <v>30</v>
      </c>
      <c r="K76" s="42"/>
      <c r="L76" s="42">
        <v>31173</v>
      </c>
      <c r="M76" s="42">
        <v>77</v>
      </c>
      <c r="N76" s="42"/>
      <c r="O76" s="89">
        <f t="shared" si="11"/>
        <v>31173.48125</v>
      </c>
      <c r="P76" s="16">
        <v>384901</v>
      </c>
      <c r="Q76" s="16">
        <v>85</v>
      </c>
      <c r="R76" s="44">
        <f t="shared" si="9"/>
        <v>12.347092290181738</v>
      </c>
      <c r="S76" s="42"/>
      <c r="T76" s="42"/>
      <c r="U76" s="43"/>
      <c r="V76" s="14">
        <v>4</v>
      </c>
      <c r="W76" s="14">
        <v>6</v>
      </c>
      <c r="X76" s="16">
        <v>5</v>
      </c>
      <c r="Y76" s="16">
        <v>3</v>
      </c>
      <c r="Z76" s="16">
        <v>2</v>
      </c>
      <c r="AA76" s="16">
        <v>80</v>
      </c>
      <c r="AB76" s="16"/>
      <c r="AC76" s="40">
        <f t="shared" si="12"/>
        <v>2.5</v>
      </c>
      <c r="AD76" s="42">
        <v>262</v>
      </c>
      <c r="AE76" s="42">
        <v>21</v>
      </c>
      <c r="AF76" s="42">
        <v>119</v>
      </c>
      <c r="AG76" s="42">
        <v>120</v>
      </c>
      <c r="AH76" s="42"/>
      <c r="AI76" s="24">
        <f t="shared" si="13"/>
        <v>119.75</v>
      </c>
      <c r="AJ76" s="16">
        <v>71178</v>
      </c>
      <c r="AK76" s="16">
        <v>40</v>
      </c>
      <c r="AL76" s="40">
        <f t="shared" si="14"/>
        <v>594.3883089770355</v>
      </c>
      <c r="AM76" s="42">
        <v>242</v>
      </c>
      <c r="AN76" s="42">
        <v>50670</v>
      </c>
      <c r="AO76" s="42">
        <v>90</v>
      </c>
      <c r="AP76" s="12">
        <f t="shared" si="15"/>
        <v>209.38388429752067</v>
      </c>
      <c r="AQ76" s="16">
        <v>17</v>
      </c>
      <c r="AR76" s="16">
        <v>12252</v>
      </c>
      <c r="AS76" s="16">
        <v>50</v>
      </c>
      <c r="AT76" s="39">
        <f t="shared" si="16"/>
        <v>720.7352941176471</v>
      </c>
      <c r="AU76" s="42">
        <v>1</v>
      </c>
      <c r="AV76" s="42">
        <v>1105</v>
      </c>
      <c r="AW76" s="42"/>
      <c r="AX76" s="12">
        <f t="shared" si="17"/>
        <v>1105</v>
      </c>
      <c r="AY76" s="16">
        <v>2</v>
      </c>
      <c r="AZ76" s="16">
        <v>7150</v>
      </c>
      <c r="BA76" s="16"/>
      <c r="BB76" s="39">
        <f>(AZ76+(BA76/100))/AY76</f>
        <v>3575</v>
      </c>
      <c r="BC76" s="42"/>
      <c r="BD76" s="42"/>
      <c r="BE76" s="42"/>
      <c r="BF76" s="12"/>
      <c r="BG76" s="16"/>
      <c r="BH76" s="16"/>
      <c r="BI76" s="16"/>
      <c r="BJ76" s="39"/>
      <c r="BK76" s="42"/>
      <c r="BL76" s="42"/>
      <c r="BM76" s="42"/>
      <c r="BN76" s="12"/>
      <c r="BO76" s="16"/>
      <c r="BP76" s="16"/>
      <c r="BQ76" s="16"/>
      <c r="BR76" s="39"/>
      <c r="BS76" s="42"/>
      <c r="BT76" s="42"/>
      <c r="BU76" s="42"/>
      <c r="BV76" s="12"/>
    </row>
    <row r="77" spans="1:74" ht="12">
      <c r="A77" s="3">
        <v>4</v>
      </c>
      <c r="B77" s="3">
        <f t="shared" si="10"/>
        <v>7</v>
      </c>
      <c r="C77" s="3" t="s">
        <v>278</v>
      </c>
      <c r="D77" s="98">
        <v>0</v>
      </c>
      <c r="E77" s="16">
        <v>28</v>
      </c>
      <c r="F77" s="16">
        <v>1715</v>
      </c>
      <c r="G77" s="16"/>
      <c r="H77" s="44">
        <f t="shared" si="1"/>
        <v>61.25</v>
      </c>
      <c r="I77" s="42">
        <v>623</v>
      </c>
      <c r="J77" s="42">
        <v>120</v>
      </c>
      <c r="K77" s="42"/>
      <c r="L77" s="42">
        <v>36197</v>
      </c>
      <c r="M77" s="42">
        <v>47</v>
      </c>
      <c r="N77" s="42">
        <v>38</v>
      </c>
      <c r="O77" s="89">
        <f t="shared" si="11"/>
        <v>36197.29462235996</v>
      </c>
      <c r="P77" s="16">
        <v>595569</v>
      </c>
      <c r="Q77" s="16">
        <v>25</v>
      </c>
      <c r="R77" s="44">
        <f t="shared" si="9"/>
        <v>16.453418859433274</v>
      </c>
      <c r="S77" s="42"/>
      <c r="T77" s="42"/>
      <c r="U77" s="43"/>
      <c r="V77" s="14">
        <v>4</v>
      </c>
      <c r="W77" s="14">
        <v>7</v>
      </c>
      <c r="X77" s="16">
        <v>5</v>
      </c>
      <c r="Y77" s="16">
        <v>2</v>
      </c>
      <c r="Z77" s="16">
        <v>5</v>
      </c>
      <c r="AA77" s="16"/>
      <c r="AB77" s="16"/>
      <c r="AC77" s="40">
        <f t="shared" si="12"/>
        <v>5</v>
      </c>
      <c r="AD77" s="42">
        <v>456</v>
      </c>
      <c r="AE77" s="42">
        <v>99</v>
      </c>
      <c r="AF77" s="42">
        <v>432</v>
      </c>
      <c r="AG77" s="42">
        <v>41</v>
      </c>
      <c r="AH77" s="42">
        <v>242</v>
      </c>
      <c r="AI77" s="24">
        <f t="shared" si="13"/>
        <v>432.26180555555555</v>
      </c>
      <c r="AJ77" s="16">
        <v>177962</v>
      </c>
      <c r="AK77" s="16"/>
      <c r="AL77" s="40">
        <f t="shared" si="14"/>
        <v>411.69957121536106</v>
      </c>
      <c r="AM77" s="42">
        <v>372</v>
      </c>
      <c r="AN77" s="42">
        <v>102997</v>
      </c>
      <c r="AO77" s="42"/>
      <c r="AP77" s="12">
        <f t="shared" si="15"/>
        <v>276.8736559139785</v>
      </c>
      <c r="AQ77" s="16">
        <v>72</v>
      </c>
      <c r="AR77" s="16">
        <v>50515</v>
      </c>
      <c r="AS77" s="16"/>
      <c r="AT77" s="39">
        <f t="shared" si="16"/>
        <v>701.5972222222222</v>
      </c>
      <c r="AU77" s="42">
        <v>10</v>
      </c>
      <c r="AV77" s="42">
        <v>17700</v>
      </c>
      <c r="AW77" s="42"/>
      <c r="AX77" s="12">
        <f t="shared" si="17"/>
        <v>1770</v>
      </c>
      <c r="AY77" s="16">
        <v>2</v>
      </c>
      <c r="AZ77" s="16">
        <v>6750</v>
      </c>
      <c r="BA77" s="16"/>
      <c r="BB77" s="39">
        <f>(AZ77+(BA77/100))/AY77</f>
        <v>3375</v>
      </c>
      <c r="BC77" s="42"/>
      <c r="BD77" s="42"/>
      <c r="BE77" s="42"/>
      <c r="BF77" s="12"/>
      <c r="BG77" s="16"/>
      <c r="BH77" s="16"/>
      <c r="BI77" s="16"/>
      <c r="BJ77" s="39"/>
      <c r="BK77" s="42"/>
      <c r="BL77" s="42"/>
      <c r="BM77" s="42"/>
      <c r="BN77" s="12"/>
      <c r="BO77" s="16"/>
      <c r="BP77" s="16"/>
      <c r="BQ77" s="16"/>
      <c r="BR77" s="39"/>
      <c r="BS77" s="42"/>
      <c r="BT77" s="42"/>
      <c r="BU77" s="42"/>
      <c r="BV77" s="12"/>
    </row>
    <row r="78" spans="1:74" ht="12">
      <c r="A78" s="3">
        <v>4</v>
      </c>
      <c r="B78" s="3">
        <f t="shared" si="10"/>
        <v>8</v>
      </c>
      <c r="C78" s="3" t="s">
        <v>279</v>
      </c>
      <c r="D78" s="98">
        <v>0</v>
      </c>
      <c r="E78" s="16">
        <v>39</v>
      </c>
      <c r="F78" s="16">
        <v>2120</v>
      </c>
      <c r="G78" s="16">
        <v>80</v>
      </c>
      <c r="H78" s="44">
        <f t="shared" si="1"/>
        <v>54.379487179487185</v>
      </c>
      <c r="I78" s="42">
        <v>204</v>
      </c>
      <c r="J78" s="42"/>
      <c r="K78" s="42"/>
      <c r="L78" s="42">
        <v>33694</v>
      </c>
      <c r="M78" s="42">
        <v>55</v>
      </c>
      <c r="N78" s="42"/>
      <c r="O78" s="89">
        <f t="shared" si="11"/>
        <v>33694.34375</v>
      </c>
      <c r="P78" s="16">
        <v>327619</v>
      </c>
      <c r="Q78" s="16">
        <v>60</v>
      </c>
      <c r="R78" s="44">
        <f t="shared" si="9"/>
        <v>9.723281819370646</v>
      </c>
      <c r="S78" s="42"/>
      <c r="T78" s="42"/>
      <c r="U78" s="43"/>
      <c r="V78" s="14">
        <v>4</v>
      </c>
      <c r="W78" s="14">
        <v>8</v>
      </c>
      <c r="X78" s="16">
        <v>2</v>
      </c>
      <c r="Y78" s="16"/>
      <c r="Z78" s="16">
        <v>2</v>
      </c>
      <c r="AA78" s="16"/>
      <c r="AB78" s="16"/>
      <c r="AC78" s="40">
        <f t="shared" si="12"/>
        <v>2</v>
      </c>
      <c r="AD78" s="42">
        <v>349</v>
      </c>
      <c r="AE78" s="42">
        <v>43</v>
      </c>
      <c r="AF78" s="42">
        <v>344</v>
      </c>
      <c r="AG78" s="42">
        <v>70</v>
      </c>
      <c r="AH78" s="42"/>
      <c r="AI78" s="24">
        <f t="shared" si="13"/>
        <v>344.4375</v>
      </c>
      <c r="AJ78" s="16">
        <v>105063</v>
      </c>
      <c r="AK78" s="16">
        <v>20</v>
      </c>
      <c r="AL78" s="40">
        <f t="shared" si="14"/>
        <v>305.02776265650516</v>
      </c>
      <c r="AM78" s="42">
        <v>311</v>
      </c>
      <c r="AN78" s="42">
        <v>78124</v>
      </c>
      <c r="AO78" s="42">
        <v>20</v>
      </c>
      <c r="AP78" s="12">
        <f t="shared" si="15"/>
        <v>251.2032154340836</v>
      </c>
      <c r="AQ78" s="16">
        <v>35</v>
      </c>
      <c r="AR78" s="16">
        <v>22759</v>
      </c>
      <c r="AS78" s="16"/>
      <c r="AT78" s="39">
        <f t="shared" si="16"/>
        <v>650.2571428571429</v>
      </c>
      <c r="AU78" s="42">
        <v>3</v>
      </c>
      <c r="AV78" s="42">
        <v>4180</v>
      </c>
      <c r="AW78" s="42"/>
      <c r="AX78" s="12">
        <f t="shared" si="17"/>
        <v>1393.3333333333333</v>
      </c>
      <c r="AY78" s="16"/>
      <c r="AZ78" s="16"/>
      <c r="BA78" s="16"/>
      <c r="BB78" s="39"/>
      <c r="BC78" s="42"/>
      <c r="BD78" s="42"/>
      <c r="BE78" s="42"/>
      <c r="BF78" s="12"/>
      <c r="BG78" s="16"/>
      <c r="BH78" s="16"/>
      <c r="BI78" s="16"/>
      <c r="BJ78" s="39"/>
      <c r="BK78" s="42"/>
      <c r="BL78" s="42"/>
      <c r="BM78" s="42"/>
      <c r="BN78" s="12"/>
      <c r="BO78" s="16"/>
      <c r="BP78" s="16"/>
      <c r="BQ78" s="16"/>
      <c r="BR78" s="39"/>
      <c r="BS78" s="42"/>
      <c r="BT78" s="42"/>
      <c r="BU78" s="42"/>
      <c r="BV78" s="12"/>
    </row>
    <row r="79" spans="1:74" ht="12">
      <c r="A79" s="3">
        <v>4</v>
      </c>
      <c r="B79" s="3">
        <f t="shared" si="10"/>
        <v>9</v>
      </c>
      <c r="C79" s="3" t="s">
        <v>280</v>
      </c>
      <c r="D79" s="98">
        <v>0</v>
      </c>
      <c r="E79" s="16">
        <v>44</v>
      </c>
      <c r="F79" s="16">
        <v>2479</v>
      </c>
      <c r="G79" s="16">
        <v>50</v>
      </c>
      <c r="H79" s="44">
        <f aca="true" t="shared" si="18" ref="H79:H142">(F79+(G79/100))/E79</f>
        <v>56.35227272727273</v>
      </c>
      <c r="I79" s="42">
        <v>135</v>
      </c>
      <c r="J79" s="42"/>
      <c r="K79" s="42"/>
      <c r="L79" s="42">
        <v>18073</v>
      </c>
      <c r="M79" s="42">
        <v>38</v>
      </c>
      <c r="N79" s="42"/>
      <c r="O79" s="89">
        <f t="shared" si="11"/>
        <v>18073.2375</v>
      </c>
      <c r="P79" s="16">
        <v>259902</v>
      </c>
      <c r="Q79" s="16">
        <v>90</v>
      </c>
      <c r="R79" s="44">
        <f t="shared" si="9"/>
        <v>14.380539181206466</v>
      </c>
      <c r="S79" s="42"/>
      <c r="T79" s="42"/>
      <c r="U79" s="43"/>
      <c r="V79" s="14">
        <v>4</v>
      </c>
      <c r="W79" s="14">
        <v>9</v>
      </c>
      <c r="X79" s="16">
        <v>3</v>
      </c>
      <c r="Y79" s="16">
        <v>2</v>
      </c>
      <c r="Z79" s="16">
        <v>3</v>
      </c>
      <c r="AA79" s="16"/>
      <c r="AB79" s="16"/>
      <c r="AC79" s="40">
        <f t="shared" si="12"/>
        <v>3</v>
      </c>
      <c r="AD79" s="42">
        <v>219</v>
      </c>
      <c r="AE79" s="42">
        <v>115</v>
      </c>
      <c r="AF79" s="42">
        <v>204</v>
      </c>
      <c r="AG79" s="42">
        <v>102</v>
      </c>
      <c r="AH79" s="42"/>
      <c r="AI79" s="24">
        <f t="shared" si="13"/>
        <v>204.6375</v>
      </c>
      <c r="AJ79" s="16">
        <v>78637</v>
      </c>
      <c r="AK79" s="16">
        <v>50</v>
      </c>
      <c r="AL79" s="40">
        <f t="shared" si="14"/>
        <v>384.27463197116856</v>
      </c>
      <c r="AM79" s="42">
        <v>174</v>
      </c>
      <c r="AN79" s="42">
        <v>49532</v>
      </c>
      <c r="AO79" s="42"/>
      <c r="AP79" s="12">
        <f t="shared" si="15"/>
        <v>284.6666666666667</v>
      </c>
      <c r="AQ79" s="16">
        <v>45</v>
      </c>
      <c r="AR79" s="16">
        <v>29105</v>
      </c>
      <c r="AS79" s="16">
        <v>50</v>
      </c>
      <c r="AT79" s="39">
        <f t="shared" si="16"/>
        <v>646.7888888888889</v>
      </c>
      <c r="AU79" s="42"/>
      <c r="AV79" s="42"/>
      <c r="AW79" s="42"/>
      <c r="AX79" s="12"/>
      <c r="AY79" s="16"/>
      <c r="AZ79" s="16"/>
      <c r="BA79" s="16"/>
      <c r="BB79" s="39"/>
      <c r="BC79" s="42"/>
      <c r="BD79" s="42"/>
      <c r="BE79" s="42"/>
      <c r="BF79" s="12"/>
      <c r="BG79" s="16"/>
      <c r="BH79" s="16"/>
      <c r="BI79" s="16"/>
      <c r="BJ79" s="39"/>
      <c r="BK79" s="42"/>
      <c r="BL79" s="42"/>
      <c r="BM79" s="42"/>
      <c r="BN79" s="12"/>
      <c r="BO79" s="16"/>
      <c r="BP79" s="16"/>
      <c r="BQ79" s="16"/>
      <c r="BR79" s="39"/>
      <c r="BS79" s="42"/>
      <c r="BT79" s="42"/>
      <c r="BU79" s="42"/>
      <c r="BV79" s="12"/>
    </row>
    <row r="80" spans="1:74" ht="12">
      <c r="A80" s="3">
        <v>4</v>
      </c>
      <c r="B80" s="3">
        <f t="shared" si="10"/>
        <v>10</v>
      </c>
      <c r="C80" s="3" t="s">
        <v>281</v>
      </c>
      <c r="D80" s="98">
        <v>0</v>
      </c>
      <c r="E80" s="16">
        <v>97</v>
      </c>
      <c r="F80" s="16">
        <v>4895</v>
      </c>
      <c r="G80" s="16">
        <v>6</v>
      </c>
      <c r="H80" s="44">
        <f t="shared" si="18"/>
        <v>50.46453608247423</v>
      </c>
      <c r="I80" s="42">
        <v>93</v>
      </c>
      <c r="J80" s="42"/>
      <c r="K80" s="42"/>
      <c r="L80" s="42">
        <v>48022</v>
      </c>
      <c r="M80" s="42">
        <v>129</v>
      </c>
      <c r="N80" s="42"/>
      <c r="O80" s="89">
        <f t="shared" si="11"/>
        <v>48022.80625</v>
      </c>
      <c r="P80" s="16">
        <v>484342</v>
      </c>
      <c r="Q80" s="16">
        <v>90</v>
      </c>
      <c r="R80" s="44">
        <f t="shared" si="9"/>
        <v>10.08568506968499</v>
      </c>
      <c r="S80" s="42"/>
      <c r="T80" s="42"/>
      <c r="U80" s="43"/>
      <c r="V80" s="14">
        <v>4</v>
      </c>
      <c r="W80" s="14">
        <v>10</v>
      </c>
      <c r="X80" s="16">
        <v>3</v>
      </c>
      <c r="Y80" s="16">
        <v>1</v>
      </c>
      <c r="Z80" s="16">
        <v>2</v>
      </c>
      <c r="AA80" s="16">
        <v>40</v>
      </c>
      <c r="AB80" s="16"/>
      <c r="AC80" s="40">
        <f t="shared" si="12"/>
        <v>2.25</v>
      </c>
      <c r="AD80" s="42">
        <v>434</v>
      </c>
      <c r="AE80" s="42">
        <v>21</v>
      </c>
      <c r="AF80" s="42">
        <v>429</v>
      </c>
      <c r="AG80" s="42">
        <v>120</v>
      </c>
      <c r="AH80" s="42"/>
      <c r="AI80" s="24">
        <f t="shared" si="13"/>
        <v>429.75</v>
      </c>
      <c r="AJ80" s="16">
        <v>129477</v>
      </c>
      <c r="AK80" s="16">
        <v>17</v>
      </c>
      <c r="AL80" s="40">
        <f t="shared" si="14"/>
        <v>301.2844677137871</v>
      </c>
      <c r="AM80" s="42">
        <v>378</v>
      </c>
      <c r="AN80" s="42">
        <v>89980</v>
      </c>
      <c r="AO80" s="42">
        <v>30</v>
      </c>
      <c r="AP80" s="12">
        <f t="shared" si="15"/>
        <v>238.0431216931217</v>
      </c>
      <c r="AQ80" s="19">
        <v>53</v>
      </c>
      <c r="AR80" s="16">
        <v>36196</v>
      </c>
      <c r="AS80" s="16">
        <v>87</v>
      </c>
      <c r="AT80" s="39">
        <f t="shared" si="16"/>
        <v>682.9598113207547</v>
      </c>
      <c r="AU80" s="42">
        <v>3</v>
      </c>
      <c r="AV80" s="42">
        <v>3300</v>
      </c>
      <c r="AW80" s="42"/>
      <c r="AX80" s="12">
        <f t="shared" si="17"/>
        <v>1100</v>
      </c>
      <c r="AY80" s="16"/>
      <c r="AZ80" s="16"/>
      <c r="BA80" s="16"/>
      <c r="BB80" s="39"/>
      <c r="BC80" s="42"/>
      <c r="BD80" s="42"/>
      <c r="BE80" s="42"/>
      <c r="BF80" s="12"/>
      <c r="BG80" s="16"/>
      <c r="BH80" s="16"/>
      <c r="BI80" s="16"/>
      <c r="BJ80" s="39"/>
      <c r="BK80" s="42"/>
      <c r="BL80" s="42"/>
      <c r="BM80" s="42"/>
      <c r="BN80" s="12"/>
      <c r="BO80" s="16"/>
      <c r="BP80" s="16"/>
      <c r="BQ80" s="16"/>
      <c r="BR80" s="39"/>
      <c r="BS80" s="42"/>
      <c r="BT80" s="42"/>
      <c r="BU80" s="42"/>
      <c r="BV80" s="12"/>
    </row>
    <row r="81" spans="1:74" s="25" customFormat="1" ht="12">
      <c r="A81" s="3">
        <v>4</v>
      </c>
      <c r="B81" s="3"/>
      <c r="C81" s="25" t="s">
        <v>41</v>
      </c>
      <c r="D81" s="98">
        <v>0</v>
      </c>
      <c r="E81" s="41">
        <f>SUM(E71:E80)</f>
        <v>519</v>
      </c>
      <c r="F81" s="41">
        <f>SUM(F71:F80)+FLOOR(SUM(G71:G80),100)/100</f>
        <v>31115</v>
      </c>
      <c r="G81" s="41">
        <f>SUM(G71:G80)-FLOOR(SUM(G71:G80),100)</f>
        <v>76</v>
      </c>
      <c r="H81" s="44">
        <f t="shared" si="18"/>
        <v>59.95329479768786</v>
      </c>
      <c r="I81" s="41">
        <f>SUM(I71:I80)+FLOOR(SUM(J71:J80),160)/160</f>
        <v>2124</v>
      </c>
      <c r="J81" s="41">
        <f>SUM(J71:J80)-FLOOR(SUM(J71:J80),160)</f>
        <v>152</v>
      </c>
      <c r="K81" s="41">
        <f>SUM(K71:K80)</f>
        <v>243</v>
      </c>
      <c r="L81" s="41">
        <f>SUM(L71:L80)+FLOOR(SUM(M71:M80),160)/160+FLOOR(SUM(N71:N80)/43520,1)</f>
        <v>241351</v>
      </c>
      <c r="M81" s="41">
        <f>SUM(M71:M80)+FLOOR(SUM(N71:N80)/272,1)-FLOOR(SUM(M71:M80)+FLOOR(SUM(N71:N80)/272,1),160)</f>
        <v>41</v>
      </c>
      <c r="N81" s="51">
        <f>SUM(N71:N80)-FLOOR(SUM(N71:N80),272)</f>
        <v>150</v>
      </c>
      <c r="O81" s="46">
        <f t="shared" si="11"/>
        <v>241351.25969352617</v>
      </c>
      <c r="P81" s="41">
        <f>SUM(P71:P80)+FLOOR(SUM(Q71:Q80),100)/100</f>
        <v>6810825</v>
      </c>
      <c r="Q81" s="41">
        <f>SUM(Q71:Q80)-FLOOR(SUM(Q71:Q80),100)</f>
        <v>59</v>
      </c>
      <c r="R81" s="44">
        <f>(P81+(Q81/100))/O81</f>
        <v>28.219556834501528</v>
      </c>
      <c r="S81" s="42"/>
      <c r="T81" s="42"/>
      <c r="U81" s="43"/>
      <c r="V81" s="14">
        <v>4</v>
      </c>
      <c r="W81" s="14"/>
      <c r="X81" s="14">
        <f>SUM(X71:X80)</f>
        <v>57</v>
      </c>
      <c r="Y81" s="14">
        <f>SUM(Y71:Y80)</f>
        <v>34</v>
      </c>
      <c r="Z81" s="14">
        <f>SUM(Z71:Z80)+FLOOR(SUM(AA71:AA80),160)/160+FLOOR(SUM(AB71:AB80)/43520,1)</f>
        <v>27</v>
      </c>
      <c r="AA81" s="14">
        <f>SUM(AA71:AA80)+FLOOR(SUM(AB71:AB80)/272,1)-FLOOR(SUM(AA71:AA80)+FLOOR(SUM(AB71:AB80)/272,1),160)</f>
        <v>119</v>
      </c>
      <c r="AB81" s="15">
        <f>SUM(AB71:AB80)-FLOOR(SUM(AB71:AB80),272)</f>
        <v>144</v>
      </c>
      <c r="AC81" s="24">
        <f t="shared" si="12"/>
        <v>27.747055785123965</v>
      </c>
      <c r="AD81" s="14">
        <f>SUM(AD71:AD80)</f>
        <v>5938</v>
      </c>
      <c r="AE81" s="14">
        <f>SUM(AE71:AE80)</f>
        <v>1889</v>
      </c>
      <c r="AF81" s="14">
        <f>SUM(AF71:AF80)+FLOOR(SUM(AG71:AG80),160)/160+FLOOR(SUM(AH71:AH80)/43520,1)</f>
        <v>2335</v>
      </c>
      <c r="AG81" s="14">
        <f>SUM(AG71:AG80)+FLOOR(SUM(AH71:AH80)/272,1)-FLOOR(SUM(AG71:AG80)+FLOOR(SUM(AH71:AH80)/272,1),160)</f>
        <v>85</v>
      </c>
      <c r="AH81" s="65">
        <f>SUM(AH71:AH80)-FLOOR(SUM(AH71:AH80),272)</f>
        <v>53</v>
      </c>
      <c r="AI81" s="24">
        <f t="shared" si="13"/>
        <v>2335.5324667125806</v>
      </c>
      <c r="AJ81" s="14">
        <f>SUM(AJ71:AJ80)+FLOOR(SUM(AK71:AK80),100)/100</f>
        <v>7787689</v>
      </c>
      <c r="AK81" s="14">
        <f>SUM(AK71:AK80)-FLOOR(SUM(AK71:AK80),100)</f>
        <v>57</v>
      </c>
      <c r="AL81" s="24">
        <f t="shared" si="14"/>
        <v>3334.4383394343035</v>
      </c>
      <c r="AM81" s="14">
        <f>SUM(AM71:AM80)</f>
        <v>2716</v>
      </c>
      <c r="AN81" s="14">
        <f>SUM(AN71:AN80)+FLOOR(SUM(AO71:AO80),100)/100</f>
        <v>738553</v>
      </c>
      <c r="AO81" s="14">
        <f>SUM(AO71:AO80)-FLOOR(SUM(AO71:AO80),100)</f>
        <v>80</v>
      </c>
      <c r="AP81" s="12">
        <f t="shared" si="15"/>
        <v>271.92702503681886</v>
      </c>
      <c r="AQ81" s="14">
        <f>SUM(AQ71:AQ80)</f>
        <v>1189</v>
      </c>
      <c r="AR81" s="14">
        <f>SUM(AR71:AR80)+FLOOR(SUM(AS71:AS80),100)/100</f>
        <v>873968</v>
      </c>
      <c r="AS81" s="14">
        <f>SUM(AS71:AS80)-FLOOR(SUM(AS71:AS80),100)</f>
        <v>27</v>
      </c>
      <c r="AT81" s="12">
        <f t="shared" si="16"/>
        <v>735.0448023549201</v>
      </c>
      <c r="AU81" s="14">
        <f>SUM(AU71:AU80)</f>
        <v>1350</v>
      </c>
      <c r="AV81" s="14">
        <f>SUM(AV71:AV80)+FLOOR(SUM(AW71:AW80),100)/100</f>
        <v>2346947</v>
      </c>
      <c r="AW81" s="14">
        <f>SUM(AW71:AW80)-FLOOR(SUM(AW71:AW80),100)</f>
        <v>50</v>
      </c>
      <c r="AX81" s="12">
        <f t="shared" si="17"/>
        <v>1738.4796296296297</v>
      </c>
      <c r="AY81" s="14">
        <f>SUM(AY71:AY80)</f>
        <v>499</v>
      </c>
      <c r="AZ81" s="14">
        <f>SUM(AZ71:AZ80)+FLOOR(SUM(BA71:BA80),100)/100</f>
        <v>2070520</v>
      </c>
      <c r="BA81" s="14">
        <f>SUM(BA71:BA80)-FLOOR(SUM(BA71:BA80),100)</f>
        <v>0</v>
      </c>
      <c r="BB81" s="12">
        <f>(AZ81+(BA81/100))/AY81</f>
        <v>4149.338677354709</v>
      </c>
      <c r="BC81" s="14">
        <f>SUM(BC71:BC80)</f>
        <v>134</v>
      </c>
      <c r="BD81" s="14">
        <f>SUM(BD71:BD80)+FLOOR(SUM(BE71:BE80),100)/100</f>
        <v>1021800</v>
      </c>
      <c r="BE81" s="14">
        <f>SUM(BE71:BE80)-FLOOR(SUM(BE71:BE80),100)</f>
        <v>0</v>
      </c>
      <c r="BF81" s="12">
        <f>(BD81+(BE81/100))/BC81</f>
        <v>7625.373134328358</v>
      </c>
      <c r="BG81" s="14">
        <f>SUM(BG71:BG80)</f>
        <v>32</v>
      </c>
      <c r="BH81" s="14">
        <f>SUM(BH71:BH80)+FLOOR(SUM(BI71:BI80),100)/100</f>
        <v>391050</v>
      </c>
      <c r="BI81" s="14">
        <f>SUM(BI71:BI80)-FLOOR(SUM(BI71:BI80),100)</f>
        <v>0</v>
      </c>
      <c r="BJ81" s="12">
        <f>(BH81+(BI81/100))/BG81</f>
        <v>12220.3125</v>
      </c>
      <c r="BK81" s="14">
        <f>SUM(BK71:BK80)</f>
        <v>13</v>
      </c>
      <c r="BL81" s="14">
        <f>SUM(BL71:BL80)+FLOOR(SUM(BM71:BM80),100)/100</f>
        <v>224400</v>
      </c>
      <c r="BM81" s="14">
        <f>SUM(BM71:BM80)-FLOOR(SUM(BM71:BM80),100)</f>
        <v>0</v>
      </c>
      <c r="BN81" s="12">
        <f>(BL81+(BM81/100))/BK81</f>
        <v>17261.53846153846</v>
      </c>
      <c r="BO81" s="14">
        <f>SUM(BO71:BO80)</f>
        <v>5</v>
      </c>
      <c r="BP81" s="14">
        <f>SUM(BP71:BP80)+FLOOR(SUM(BQ71:BQ80),100)/100</f>
        <v>120450</v>
      </c>
      <c r="BQ81" s="14">
        <f>SUM(BQ71:BQ80)-FLOOR(SUM(BQ71:BQ80),100)</f>
        <v>0</v>
      </c>
      <c r="BR81" s="12">
        <f>(BP81+(BQ81/100))/BO81</f>
        <v>24090</v>
      </c>
      <c r="BS81" s="16"/>
      <c r="BT81" s="16"/>
      <c r="BU81" s="16"/>
      <c r="BV81" s="39"/>
    </row>
    <row r="82" spans="1:74" s="25" customFormat="1" ht="12">
      <c r="A82" s="33">
        <v>4</v>
      </c>
      <c r="B82" s="33"/>
      <c r="C82" s="33" t="s">
        <v>42</v>
      </c>
      <c r="D82" s="99">
        <v>0</v>
      </c>
      <c r="E82" s="47">
        <v>519</v>
      </c>
      <c r="F82" s="47">
        <v>31115</v>
      </c>
      <c r="G82" s="47">
        <v>76</v>
      </c>
      <c r="H82" s="58">
        <f t="shared" si="18"/>
        <v>59.95329479768786</v>
      </c>
      <c r="I82" s="57">
        <v>2124</v>
      </c>
      <c r="J82" s="57">
        <v>152</v>
      </c>
      <c r="K82" s="57">
        <v>243</v>
      </c>
      <c r="L82" s="57">
        <v>241351</v>
      </c>
      <c r="M82" s="57">
        <v>41</v>
      </c>
      <c r="N82" s="57">
        <v>150</v>
      </c>
      <c r="O82" s="49">
        <f t="shared" si="11"/>
        <v>241351.25969352617</v>
      </c>
      <c r="P82" s="47">
        <v>6810825</v>
      </c>
      <c r="Q82" s="47">
        <v>59</v>
      </c>
      <c r="R82" s="58">
        <f t="shared" si="9"/>
        <v>28.219556834501528</v>
      </c>
      <c r="S82" s="57"/>
      <c r="T82" s="57"/>
      <c r="U82" s="90"/>
      <c r="V82" s="52">
        <v>4</v>
      </c>
      <c r="W82" s="52"/>
      <c r="X82" s="47">
        <v>57</v>
      </c>
      <c r="Y82" s="47">
        <v>34</v>
      </c>
      <c r="Z82" s="47">
        <v>27</v>
      </c>
      <c r="AA82" s="47">
        <v>119</v>
      </c>
      <c r="AB82" s="47">
        <v>144</v>
      </c>
      <c r="AC82" s="62">
        <f t="shared" si="12"/>
        <v>27.747055785123965</v>
      </c>
      <c r="AD82" s="57">
        <v>5938</v>
      </c>
      <c r="AE82" s="57">
        <v>1889</v>
      </c>
      <c r="AF82" s="57">
        <v>2335</v>
      </c>
      <c r="AG82" s="57">
        <v>85</v>
      </c>
      <c r="AH82" s="57">
        <v>153</v>
      </c>
      <c r="AI82" s="54">
        <f t="shared" si="13"/>
        <v>2335.534762396694</v>
      </c>
      <c r="AJ82" s="47">
        <v>7787689</v>
      </c>
      <c r="AK82" s="47">
        <v>57</v>
      </c>
      <c r="AL82" s="62">
        <f t="shared" si="14"/>
        <v>3334.4350618906565</v>
      </c>
      <c r="AM82" s="57">
        <v>2716</v>
      </c>
      <c r="AN82" s="57">
        <v>738553</v>
      </c>
      <c r="AO82" s="57">
        <v>80</v>
      </c>
      <c r="AP82" s="55">
        <f t="shared" si="15"/>
        <v>271.92702503681886</v>
      </c>
      <c r="AQ82" s="47">
        <v>1189</v>
      </c>
      <c r="AR82" s="47">
        <v>873968</v>
      </c>
      <c r="AS82" s="47">
        <v>27</v>
      </c>
      <c r="AT82" s="59">
        <f t="shared" si="16"/>
        <v>735.0448023549201</v>
      </c>
      <c r="AU82" s="57">
        <v>1350</v>
      </c>
      <c r="AV82" s="57">
        <v>2346947</v>
      </c>
      <c r="AW82" s="57">
        <v>50</v>
      </c>
      <c r="AX82" s="55">
        <f t="shared" si="17"/>
        <v>1738.4796296296297</v>
      </c>
      <c r="AY82" s="47">
        <v>499</v>
      </c>
      <c r="AZ82" s="47">
        <v>2070520</v>
      </c>
      <c r="BA82" s="47"/>
      <c r="BB82" s="59">
        <f>(AZ82+(BA82/100))/AY82</f>
        <v>4149.338677354709</v>
      </c>
      <c r="BC82" s="57">
        <v>134</v>
      </c>
      <c r="BD82" s="57">
        <v>1021800</v>
      </c>
      <c r="BE82" s="57"/>
      <c r="BF82" s="55">
        <f>(BD82+(BE82/100))/BC82</f>
        <v>7625.373134328358</v>
      </c>
      <c r="BG82" s="47">
        <v>32</v>
      </c>
      <c r="BH82" s="47">
        <v>391050</v>
      </c>
      <c r="BI82" s="47"/>
      <c r="BJ82" s="59">
        <f>(BH82+(BI82/100))/BG82</f>
        <v>12220.3125</v>
      </c>
      <c r="BK82" s="57">
        <v>13</v>
      </c>
      <c r="BL82" s="57">
        <v>224400</v>
      </c>
      <c r="BM82" s="57"/>
      <c r="BN82" s="55">
        <f>(BL82+(BM82/100))/BK82</f>
        <v>17261.53846153846</v>
      </c>
      <c r="BO82" s="47">
        <v>5</v>
      </c>
      <c r="BP82" s="47">
        <v>120450</v>
      </c>
      <c r="BQ82" s="47"/>
      <c r="BR82" s="59">
        <f>(BP82+(BQ82/100))/BO82</f>
        <v>24090</v>
      </c>
      <c r="BS82" s="57"/>
      <c r="BT82" s="57"/>
      <c r="BU82" s="57"/>
      <c r="BV82" s="55"/>
    </row>
    <row r="83" spans="1:74" s="25" customFormat="1" ht="12">
      <c r="A83" s="25">
        <v>5</v>
      </c>
      <c r="B83" s="25">
        <v>1</v>
      </c>
      <c r="C83" s="25" t="s">
        <v>282</v>
      </c>
      <c r="D83" s="98">
        <v>0</v>
      </c>
      <c r="E83" s="42">
        <v>4</v>
      </c>
      <c r="F83" s="42">
        <v>264</v>
      </c>
      <c r="G83" s="42"/>
      <c r="H83" s="20">
        <f t="shared" si="18"/>
        <v>66</v>
      </c>
      <c r="I83" s="16">
        <v>72</v>
      </c>
      <c r="J83" s="16">
        <v>80</v>
      </c>
      <c r="K83" s="16"/>
      <c r="L83" s="16">
        <v>13883</v>
      </c>
      <c r="M83" s="16">
        <v>17</v>
      </c>
      <c r="N83" s="16">
        <v>184</v>
      </c>
      <c r="O83" s="46">
        <f t="shared" si="11"/>
        <v>13883.11047405877</v>
      </c>
      <c r="P83" s="42">
        <v>549035</v>
      </c>
      <c r="Q83" s="42">
        <v>40</v>
      </c>
      <c r="R83" s="20">
        <f t="shared" si="9"/>
        <v>39.54700216683415</v>
      </c>
      <c r="S83" s="16"/>
      <c r="T83" s="16"/>
      <c r="U83" s="71"/>
      <c r="V83" s="41">
        <v>5</v>
      </c>
      <c r="W83" s="41">
        <v>1</v>
      </c>
      <c r="X83" s="42">
        <v>6</v>
      </c>
      <c r="Y83" s="42">
        <v>4</v>
      </c>
      <c r="Z83" s="42">
        <v>2</v>
      </c>
      <c r="AA83" s="42">
        <v>54</v>
      </c>
      <c r="AB83" s="42">
        <v>6</v>
      </c>
      <c r="AC83" s="24">
        <f t="shared" si="12"/>
        <v>2.337637741046832</v>
      </c>
      <c r="AD83" s="16">
        <v>614</v>
      </c>
      <c r="AE83" s="16">
        <v>284</v>
      </c>
      <c r="AF83" s="16">
        <v>330</v>
      </c>
      <c r="AG83" s="16">
        <v>157</v>
      </c>
      <c r="AH83" s="16">
        <v>202</v>
      </c>
      <c r="AI83" s="40">
        <f t="shared" si="13"/>
        <v>330.98588728191</v>
      </c>
      <c r="AJ83" s="42">
        <v>675013</v>
      </c>
      <c r="AK83" s="42">
        <v>20</v>
      </c>
      <c r="AL83" s="24">
        <f t="shared" si="14"/>
        <v>2039.4011525484543</v>
      </c>
      <c r="AM83" s="16">
        <v>181</v>
      </c>
      <c r="AN83" s="16">
        <v>62722</v>
      </c>
      <c r="AO83" s="16">
        <v>80</v>
      </c>
      <c r="AP83" s="39">
        <f t="shared" si="15"/>
        <v>346.5348066298343</v>
      </c>
      <c r="AQ83" s="42">
        <v>205.5</v>
      </c>
      <c r="AR83" s="42">
        <v>154320</v>
      </c>
      <c r="AS83" s="42"/>
      <c r="AT83" s="12">
        <f t="shared" si="16"/>
        <v>750.948905109489</v>
      </c>
      <c r="AU83" s="16">
        <v>189.5</v>
      </c>
      <c r="AV83" s="16">
        <v>296150</v>
      </c>
      <c r="AW83" s="16">
        <v>40</v>
      </c>
      <c r="AX83" s="39">
        <f t="shared" si="17"/>
        <v>1562.798944591029</v>
      </c>
      <c r="AY83" s="42">
        <v>37</v>
      </c>
      <c r="AZ83" s="42">
        <v>154620</v>
      </c>
      <c r="BA83" s="42"/>
      <c r="BB83" s="12">
        <f>(AZ83+(BA83/100))/AY83</f>
        <v>4178.918918918919</v>
      </c>
      <c r="BC83" s="16">
        <v>1</v>
      </c>
      <c r="BD83" s="16">
        <v>7200</v>
      </c>
      <c r="BE83" s="16"/>
      <c r="BF83" s="39">
        <f>(BD83+(BE83/100))/BC83</f>
        <v>7200</v>
      </c>
      <c r="BG83" s="42"/>
      <c r="BH83" s="42"/>
      <c r="BI83" s="42"/>
      <c r="BJ83" s="12"/>
      <c r="BK83" s="16"/>
      <c r="BL83" s="16"/>
      <c r="BM83" s="16"/>
      <c r="BN83" s="39"/>
      <c r="BO83" s="42"/>
      <c r="BP83" s="42"/>
      <c r="BQ83" s="42"/>
      <c r="BR83" s="12"/>
      <c r="BS83" s="16"/>
      <c r="BT83" s="16"/>
      <c r="BU83" s="16"/>
      <c r="BV83" s="39"/>
    </row>
    <row r="84" spans="1:74" s="25" customFormat="1" ht="12">
      <c r="A84" s="25">
        <v>5</v>
      </c>
      <c r="B84" s="25">
        <f t="shared" si="10"/>
        <v>2</v>
      </c>
      <c r="C84" s="25" t="s">
        <v>283</v>
      </c>
      <c r="D84" s="98">
        <v>0</v>
      </c>
      <c r="E84" s="42">
        <v>33</v>
      </c>
      <c r="F84" s="42">
        <v>1571</v>
      </c>
      <c r="G84" s="42"/>
      <c r="H84" s="20">
        <f t="shared" si="18"/>
        <v>47.60606060606061</v>
      </c>
      <c r="I84" s="16">
        <v>219</v>
      </c>
      <c r="J84" s="16">
        <v>80</v>
      </c>
      <c r="K84" s="16"/>
      <c r="L84" s="16">
        <v>26824</v>
      </c>
      <c r="M84" s="16">
        <v>140</v>
      </c>
      <c r="N84" s="16"/>
      <c r="O84" s="46">
        <f t="shared" si="11"/>
        <v>26824.875</v>
      </c>
      <c r="P84" s="42">
        <v>371938</v>
      </c>
      <c r="Q84" s="42">
        <v>75</v>
      </c>
      <c r="R84" s="20">
        <f t="shared" si="9"/>
        <v>13.865442057045932</v>
      </c>
      <c r="S84" s="16"/>
      <c r="T84" s="16"/>
      <c r="U84" s="71"/>
      <c r="V84" s="41">
        <v>5</v>
      </c>
      <c r="W84" s="41">
        <v>2</v>
      </c>
      <c r="X84" s="42">
        <v>5</v>
      </c>
      <c r="Y84" s="42">
        <v>4</v>
      </c>
      <c r="Z84" s="42">
        <v>2</v>
      </c>
      <c r="AA84" s="42">
        <v>80</v>
      </c>
      <c r="AB84" s="42"/>
      <c r="AC84" s="24">
        <f t="shared" si="12"/>
        <v>2.5</v>
      </c>
      <c r="AD84" s="16">
        <v>362.5</v>
      </c>
      <c r="AE84" s="16">
        <v>63</v>
      </c>
      <c r="AF84" s="16">
        <v>199</v>
      </c>
      <c r="AG84" s="16">
        <v>2</v>
      </c>
      <c r="AH84" s="16"/>
      <c r="AI84" s="40">
        <f t="shared" si="13"/>
        <v>199.0125</v>
      </c>
      <c r="AJ84" s="42">
        <v>110290</v>
      </c>
      <c r="AK84" s="42">
        <v>75</v>
      </c>
      <c r="AL84" s="24">
        <f t="shared" si="14"/>
        <v>554.1862948307268</v>
      </c>
      <c r="AM84" s="16">
        <v>316.5</v>
      </c>
      <c r="AN84" s="16">
        <v>79535</v>
      </c>
      <c r="AO84" s="16">
        <v>15</v>
      </c>
      <c r="AP84" s="39">
        <f t="shared" si="15"/>
        <v>251.2958925750395</v>
      </c>
      <c r="AQ84" s="42">
        <v>45</v>
      </c>
      <c r="AR84" s="42">
        <v>29682</v>
      </c>
      <c r="AS84" s="42">
        <v>65</v>
      </c>
      <c r="AT84" s="12">
        <f t="shared" si="16"/>
        <v>659.6144444444445</v>
      </c>
      <c r="AU84" s="16">
        <v>1</v>
      </c>
      <c r="AV84" s="16">
        <v>1072</v>
      </c>
      <c r="AW84" s="16">
        <v>95</v>
      </c>
      <c r="AX84" s="39">
        <f t="shared" si="17"/>
        <v>1072.95</v>
      </c>
      <c r="AY84" s="42"/>
      <c r="AZ84" s="42"/>
      <c r="BA84" s="42"/>
      <c r="BB84" s="12"/>
      <c r="BC84" s="16"/>
      <c r="BD84" s="16"/>
      <c r="BE84" s="16"/>
      <c r="BF84" s="39"/>
      <c r="BG84" s="42"/>
      <c r="BH84" s="42"/>
      <c r="BI84" s="42"/>
      <c r="BJ84" s="12"/>
      <c r="BK84" s="16"/>
      <c r="BL84" s="16"/>
      <c r="BM84" s="16"/>
      <c r="BN84" s="39"/>
      <c r="BO84" s="42"/>
      <c r="BP84" s="42"/>
      <c r="BQ84" s="42"/>
      <c r="BR84" s="12"/>
      <c r="BS84" s="16"/>
      <c r="BT84" s="16"/>
      <c r="BU84" s="16"/>
      <c r="BV84" s="39"/>
    </row>
    <row r="85" spans="1:74" s="25" customFormat="1" ht="12">
      <c r="A85" s="25">
        <v>5</v>
      </c>
      <c r="B85" s="25">
        <f t="shared" si="10"/>
        <v>3</v>
      </c>
      <c r="C85" s="25" t="s">
        <v>284</v>
      </c>
      <c r="D85" s="98">
        <v>0</v>
      </c>
      <c r="E85" s="42">
        <v>54</v>
      </c>
      <c r="F85" s="42">
        <v>3099</v>
      </c>
      <c r="G85" s="42"/>
      <c r="H85" s="20">
        <f t="shared" si="18"/>
        <v>57.388888888888886</v>
      </c>
      <c r="I85" s="16">
        <v>161</v>
      </c>
      <c r="J85" s="16">
        <v>80</v>
      </c>
      <c r="K85" s="16"/>
      <c r="L85" s="16">
        <v>32352</v>
      </c>
      <c r="M85" s="16">
        <v>87</v>
      </c>
      <c r="N85" s="16">
        <v>215</v>
      </c>
      <c r="O85" s="46">
        <f t="shared" si="11"/>
        <v>32352.548685720845</v>
      </c>
      <c r="P85" s="42">
        <v>552231</v>
      </c>
      <c r="Q85" s="42">
        <v>64</v>
      </c>
      <c r="R85" s="20">
        <f t="shared" si="9"/>
        <v>17.069185039005397</v>
      </c>
      <c r="S85" s="16"/>
      <c r="T85" s="16"/>
      <c r="U85" s="71"/>
      <c r="V85" s="41">
        <v>5</v>
      </c>
      <c r="W85" s="41">
        <v>3</v>
      </c>
      <c r="X85" s="42">
        <v>4</v>
      </c>
      <c r="Y85" s="42">
        <v>6</v>
      </c>
      <c r="Z85" s="42">
        <v>1</v>
      </c>
      <c r="AA85" s="42">
        <v>50</v>
      </c>
      <c r="AB85" s="42"/>
      <c r="AC85" s="24">
        <f t="shared" si="12"/>
        <v>1.3125</v>
      </c>
      <c r="AD85" s="16">
        <v>378.5</v>
      </c>
      <c r="AE85" s="16">
        <v>124</v>
      </c>
      <c r="AF85" s="16">
        <v>99</v>
      </c>
      <c r="AG85" s="16">
        <v>157</v>
      </c>
      <c r="AH85" s="19">
        <v>47</v>
      </c>
      <c r="AI85" s="40">
        <f t="shared" si="13"/>
        <v>99.98232897153352</v>
      </c>
      <c r="AJ85" s="42">
        <v>166439</v>
      </c>
      <c r="AK85" s="42"/>
      <c r="AL85" s="24">
        <f t="shared" si="14"/>
        <v>1664.6841668129946</v>
      </c>
      <c r="AM85" s="16">
        <v>276</v>
      </c>
      <c r="AN85" s="16">
        <v>86404</v>
      </c>
      <c r="AO85" s="16"/>
      <c r="AP85" s="39">
        <f t="shared" si="15"/>
        <v>313.05797101449275</v>
      </c>
      <c r="AQ85" s="42">
        <v>90.5</v>
      </c>
      <c r="AR85" s="42">
        <v>65655</v>
      </c>
      <c r="AS85" s="42"/>
      <c r="AT85" s="12">
        <f t="shared" si="16"/>
        <v>725.4696132596686</v>
      </c>
      <c r="AU85" s="16">
        <v>12</v>
      </c>
      <c r="AV85" s="16">
        <v>14380</v>
      </c>
      <c r="AW85" s="16"/>
      <c r="AX85" s="39">
        <f t="shared" si="17"/>
        <v>1198.3333333333333</v>
      </c>
      <c r="AY85" s="42"/>
      <c r="AZ85" s="42"/>
      <c r="BA85" s="42"/>
      <c r="BB85" s="12"/>
      <c r="BC85" s="16"/>
      <c r="BD85" s="16"/>
      <c r="BE85" s="16"/>
      <c r="BF85" s="39"/>
      <c r="BG85" s="42"/>
      <c r="BH85" s="42"/>
      <c r="BI85" s="42"/>
      <c r="BJ85" s="12"/>
      <c r="BK85" s="16"/>
      <c r="BL85" s="16"/>
      <c r="BM85" s="16"/>
      <c r="BN85" s="39"/>
      <c r="BO85" s="42"/>
      <c r="BP85" s="42"/>
      <c r="BQ85" s="42"/>
      <c r="BR85" s="12"/>
      <c r="BS85" s="16"/>
      <c r="BT85" s="16"/>
      <c r="BU85" s="16"/>
      <c r="BV85" s="39"/>
    </row>
    <row r="86" spans="1:74" s="25" customFormat="1" ht="12">
      <c r="A86" s="25">
        <v>5</v>
      </c>
      <c r="B86" s="25">
        <f t="shared" si="10"/>
        <v>4</v>
      </c>
      <c r="C86" s="25" t="s">
        <v>285</v>
      </c>
      <c r="D86" s="98">
        <v>0</v>
      </c>
      <c r="E86" s="42">
        <v>17</v>
      </c>
      <c r="F86" s="42">
        <v>880</v>
      </c>
      <c r="G86" s="42"/>
      <c r="H86" s="20">
        <f t="shared" si="18"/>
        <v>51.76470588235294</v>
      </c>
      <c r="I86" s="16">
        <v>166</v>
      </c>
      <c r="J86" s="16">
        <v>120</v>
      </c>
      <c r="K86" s="16"/>
      <c r="L86" s="16">
        <v>12020</v>
      </c>
      <c r="M86" s="16">
        <v>124</v>
      </c>
      <c r="N86" s="16">
        <v>255</v>
      </c>
      <c r="O86" s="46">
        <f t="shared" si="11"/>
        <v>12020.78085399449</v>
      </c>
      <c r="P86" s="42">
        <v>475439</v>
      </c>
      <c r="Q86" s="42"/>
      <c r="R86" s="20">
        <f t="shared" si="9"/>
        <v>39.55142396943475</v>
      </c>
      <c r="S86" s="16"/>
      <c r="T86" s="16"/>
      <c r="U86" s="71"/>
      <c r="V86" s="41">
        <v>5</v>
      </c>
      <c r="W86" s="41">
        <v>4</v>
      </c>
      <c r="X86" s="42">
        <v>14</v>
      </c>
      <c r="Y86" s="42">
        <v>10</v>
      </c>
      <c r="Z86" s="42">
        <v>5</v>
      </c>
      <c r="AA86" s="42">
        <v>63</v>
      </c>
      <c r="AB86" s="42">
        <v>18</v>
      </c>
      <c r="AC86" s="24">
        <f t="shared" si="12"/>
        <v>5.394163223140496</v>
      </c>
      <c r="AD86" s="16">
        <v>427</v>
      </c>
      <c r="AE86" s="16">
        <v>171</v>
      </c>
      <c r="AF86" s="16">
        <v>122</v>
      </c>
      <c r="AG86" s="16">
        <v>121</v>
      </c>
      <c r="AH86" s="16">
        <v>194</v>
      </c>
      <c r="AI86" s="40">
        <f t="shared" si="13"/>
        <v>122.76070362718089</v>
      </c>
      <c r="AJ86" s="42">
        <v>290019</v>
      </c>
      <c r="AK86" s="42"/>
      <c r="AL86" s="24">
        <f t="shared" si="14"/>
        <v>2362.4742399715756</v>
      </c>
      <c r="AM86" s="16">
        <v>277</v>
      </c>
      <c r="AN86" s="16">
        <v>78975</v>
      </c>
      <c r="AO86" s="16"/>
      <c r="AP86" s="39">
        <f t="shared" si="15"/>
        <v>285.10830324909745</v>
      </c>
      <c r="AQ86" s="42">
        <v>86</v>
      </c>
      <c r="AR86" s="42">
        <v>63254</v>
      </c>
      <c r="AS86" s="42"/>
      <c r="AT86" s="12">
        <f t="shared" si="16"/>
        <v>735.5116279069767</v>
      </c>
      <c r="AU86" s="16">
        <v>51</v>
      </c>
      <c r="AV86" s="16">
        <v>87968</v>
      </c>
      <c r="AW86" s="16"/>
      <c r="AX86" s="39">
        <f t="shared" si="17"/>
        <v>1724.862745098039</v>
      </c>
      <c r="AY86" s="42">
        <v>13</v>
      </c>
      <c r="AZ86" s="42">
        <v>59822</v>
      </c>
      <c r="BA86" s="42"/>
      <c r="BB86" s="12">
        <f>(AZ86+(BA86/100))/AY86</f>
        <v>4601.692307692308</v>
      </c>
      <c r="BC86" s="16"/>
      <c r="BD86" s="16"/>
      <c r="BE86" s="16"/>
      <c r="BF86" s="39"/>
      <c r="BG86" s="42"/>
      <c r="BH86" s="42"/>
      <c r="BI86" s="42"/>
      <c r="BJ86" s="12"/>
      <c r="BK86" s="16"/>
      <c r="BL86" s="16"/>
      <c r="BM86" s="16"/>
      <c r="BN86" s="39"/>
      <c r="BO86" s="42"/>
      <c r="BP86" s="42"/>
      <c r="BQ86" s="42"/>
      <c r="BR86" s="12"/>
      <c r="BS86" s="16"/>
      <c r="BT86" s="16"/>
      <c r="BU86" s="16"/>
      <c r="BV86" s="39"/>
    </row>
    <row r="87" spans="1:74" s="25" customFormat="1" ht="12">
      <c r="A87" s="25">
        <v>5</v>
      </c>
      <c r="B87" s="25">
        <f t="shared" si="10"/>
        <v>5</v>
      </c>
      <c r="C87" s="25" t="s">
        <v>286</v>
      </c>
      <c r="D87" s="98">
        <v>0</v>
      </c>
      <c r="E87" s="42">
        <v>48</v>
      </c>
      <c r="F87" s="42">
        <v>2626</v>
      </c>
      <c r="G87" s="42"/>
      <c r="H87" s="20">
        <f t="shared" si="18"/>
        <v>54.708333333333336</v>
      </c>
      <c r="I87" s="16">
        <v>415</v>
      </c>
      <c r="J87" s="16">
        <v>40</v>
      </c>
      <c r="K87" s="16"/>
      <c r="L87" s="16">
        <v>28320</v>
      </c>
      <c r="M87" s="16">
        <v>156</v>
      </c>
      <c r="N87" s="16">
        <v>111</v>
      </c>
      <c r="O87" s="46">
        <f t="shared" si="11"/>
        <v>28320.977548209365</v>
      </c>
      <c r="P87" s="42">
        <v>731257</v>
      </c>
      <c r="Q87" s="42">
        <v>23</v>
      </c>
      <c r="R87" s="20">
        <f t="shared" si="9"/>
        <v>25.82033860784706</v>
      </c>
      <c r="S87" s="16"/>
      <c r="T87" s="16"/>
      <c r="U87" s="71"/>
      <c r="V87" s="41">
        <v>5</v>
      </c>
      <c r="W87" s="41">
        <v>5</v>
      </c>
      <c r="X87" s="42">
        <v>6</v>
      </c>
      <c r="Y87" s="42">
        <v>4</v>
      </c>
      <c r="Z87" s="42">
        <v>3</v>
      </c>
      <c r="AA87" s="42">
        <v>40</v>
      </c>
      <c r="AB87" s="42"/>
      <c r="AC87" s="24">
        <f t="shared" si="12"/>
        <v>3.25</v>
      </c>
      <c r="AD87" s="16">
        <v>383</v>
      </c>
      <c r="AE87" s="16">
        <v>112</v>
      </c>
      <c r="AF87" s="16">
        <v>197</v>
      </c>
      <c r="AG87" s="16">
        <v>147</v>
      </c>
      <c r="AH87" s="16">
        <v>49</v>
      </c>
      <c r="AI87" s="40">
        <f t="shared" si="13"/>
        <v>197.9198748852158</v>
      </c>
      <c r="AJ87" s="42">
        <v>199343</v>
      </c>
      <c r="AK87" s="42"/>
      <c r="AL87" s="24">
        <f t="shared" si="14"/>
        <v>1007.1904103395859</v>
      </c>
      <c r="AM87" s="16">
        <v>265</v>
      </c>
      <c r="AN87" s="16">
        <v>75267</v>
      </c>
      <c r="AO87" s="16"/>
      <c r="AP87" s="39">
        <f t="shared" si="15"/>
        <v>284.0264150943396</v>
      </c>
      <c r="AQ87" s="42">
        <v>87</v>
      </c>
      <c r="AR87" s="42">
        <v>63837</v>
      </c>
      <c r="AS87" s="42"/>
      <c r="AT87" s="12">
        <f t="shared" si="16"/>
        <v>733.7586206896551</v>
      </c>
      <c r="AU87" s="16">
        <v>28</v>
      </c>
      <c r="AV87" s="16">
        <v>41239</v>
      </c>
      <c r="AW87" s="16"/>
      <c r="AX87" s="39">
        <f t="shared" si="17"/>
        <v>1472.8214285714287</v>
      </c>
      <c r="AY87" s="42">
        <v>1</v>
      </c>
      <c r="AZ87" s="42">
        <v>4000</v>
      </c>
      <c r="BA87" s="42"/>
      <c r="BB87" s="12">
        <f>(AZ87+(BA87/100))/AY87</f>
        <v>4000</v>
      </c>
      <c r="BC87" s="16">
        <v>2</v>
      </c>
      <c r="BD87" s="16">
        <v>15000</v>
      </c>
      <c r="BE87" s="16"/>
      <c r="BF87" s="39">
        <f>(BD87+(BE87/100))/BC87</f>
        <v>7500</v>
      </c>
      <c r="BG87" s="42"/>
      <c r="BH87" s="42"/>
      <c r="BI87" s="42"/>
      <c r="BJ87" s="12"/>
      <c r="BK87" s="16"/>
      <c r="BL87" s="16"/>
      <c r="BM87" s="16"/>
      <c r="BN87" s="39"/>
      <c r="BO87" s="42"/>
      <c r="BP87" s="42"/>
      <c r="BQ87" s="42"/>
      <c r="BR87" s="12"/>
      <c r="BS87" s="16"/>
      <c r="BT87" s="16"/>
      <c r="BU87" s="16"/>
      <c r="BV87" s="39"/>
    </row>
    <row r="88" spans="1:74" s="25" customFormat="1" ht="12">
      <c r="A88" s="25">
        <v>5</v>
      </c>
      <c r="B88" s="25">
        <f t="shared" si="10"/>
        <v>6</v>
      </c>
      <c r="C88" s="25" t="s">
        <v>287</v>
      </c>
      <c r="D88" s="98">
        <v>0</v>
      </c>
      <c r="E88" s="42">
        <v>133</v>
      </c>
      <c r="F88" s="42">
        <v>7095</v>
      </c>
      <c r="G88" s="42"/>
      <c r="H88" s="20">
        <f t="shared" si="18"/>
        <v>53.34586466165413</v>
      </c>
      <c r="I88" s="16">
        <v>710</v>
      </c>
      <c r="J88" s="16"/>
      <c r="K88" s="16"/>
      <c r="L88" s="16">
        <v>45756</v>
      </c>
      <c r="M88" s="16">
        <v>113</v>
      </c>
      <c r="N88" s="16"/>
      <c r="O88" s="46">
        <f t="shared" si="11"/>
        <v>45756.70625</v>
      </c>
      <c r="P88" s="42">
        <v>554284</v>
      </c>
      <c r="Q88" s="42">
        <v>60</v>
      </c>
      <c r="R88" s="20">
        <f t="shared" si="9"/>
        <v>12.113734694354228</v>
      </c>
      <c r="S88" s="16"/>
      <c r="T88" s="16"/>
      <c r="U88" s="71"/>
      <c r="V88" s="41">
        <v>5</v>
      </c>
      <c r="W88" s="41">
        <v>6</v>
      </c>
      <c r="X88" s="42">
        <v>4</v>
      </c>
      <c r="Y88" s="42">
        <v>5</v>
      </c>
      <c r="Z88" s="42">
        <v>2</v>
      </c>
      <c r="AA88" s="42">
        <v>40</v>
      </c>
      <c r="AB88" s="42"/>
      <c r="AC88" s="24">
        <f t="shared" si="12"/>
        <v>2.25</v>
      </c>
      <c r="AD88" s="16">
        <v>396</v>
      </c>
      <c r="AE88" s="16">
        <v>31</v>
      </c>
      <c r="AF88" s="16">
        <v>205</v>
      </c>
      <c r="AG88" s="16">
        <v>120</v>
      </c>
      <c r="AH88" s="16"/>
      <c r="AI88" s="40">
        <f t="shared" si="13"/>
        <v>205.75</v>
      </c>
      <c r="AJ88" s="42">
        <v>131798</v>
      </c>
      <c r="AK88" s="42"/>
      <c r="AL88" s="24">
        <f t="shared" si="14"/>
        <v>640.5735115431348</v>
      </c>
      <c r="AM88" s="16">
        <v>330</v>
      </c>
      <c r="AN88" s="16">
        <v>88283</v>
      </c>
      <c r="AO88" s="16"/>
      <c r="AP88" s="39">
        <f t="shared" si="15"/>
        <v>267.5242424242424</v>
      </c>
      <c r="AQ88" s="42">
        <v>66</v>
      </c>
      <c r="AR88" s="42">
        <v>43515</v>
      </c>
      <c r="AS88" s="42"/>
      <c r="AT88" s="12">
        <f t="shared" si="16"/>
        <v>659.3181818181819</v>
      </c>
      <c r="AU88" s="16"/>
      <c r="AV88" s="16"/>
      <c r="AW88" s="16"/>
      <c r="AX88" s="39" t="e">
        <f t="shared" si="17"/>
        <v>#DIV/0!</v>
      </c>
      <c r="AY88" s="42"/>
      <c r="AZ88" s="42"/>
      <c r="BA88" s="42"/>
      <c r="BB88" s="12"/>
      <c r="BC88" s="16"/>
      <c r="BD88" s="16"/>
      <c r="BE88" s="16"/>
      <c r="BF88" s="39"/>
      <c r="BG88" s="42"/>
      <c r="BH88" s="42"/>
      <c r="BI88" s="42"/>
      <c r="BJ88" s="12"/>
      <c r="BK88" s="16"/>
      <c r="BL88" s="16"/>
      <c r="BM88" s="16"/>
      <c r="BN88" s="39"/>
      <c r="BO88" s="42"/>
      <c r="BP88" s="42"/>
      <c r="BQ88" s="42"/>
      <c r="BR88" s="12"/>
      <c r="BS88" s="16"/>
      <c r="BT88" s="16"/>
      <c r="BU88" s="16"/>
      <c r="BV88" s="39"/>
    </row>
    <row r="89" spans="1:74" s="25" customFormat="1" ht="12">
      <c r="A89" s="25">
        <v>5</v>
      </c>
      <c r="B89" s="25">
        <f t="shared" si="10"/>
        <v>7</v>
      </c>
      <c r="C89" s="25" t="s">
        <v>288</v>
      </c>
      <c r="D89" s="98">
        <v>0</v>
      </c>
      <c r="E89" s="42">
        <v>160</v>
      </c>
      <c r="F89" s="42">
        <v>6030</v>
      </c>
      <c r="G89" s="42"/>
      <c r="H89" s="20">
        <f t="shared" si="18"/>
        <v>37.6875</v>
      </c>
      <c r="I89" s="16">
        <v>247</v>
      </c>
      <c r="J89" s="16">
        <v>120</v>
      </c>
      <c r="K89" s="16"/>
      <c r="L89" s="16">
        <v>40010</v>
      </c>
      <c r="M89" s="16">
        <v>53</v>
      </c>
      <c r="N89" s="16"/>
      <c r="O89" s="46">
        <f t="shared" si="11"/>
        <v>40010.33125</v>
      </c>
      <c r="P89" s="42">
        <v>577525</v>
      </c>
      <c r="Q89" s="42"/>
      <c r="R89" s="20">
        <f t="shared" si="9"/>
        <v>14.434396865934469</v>
      </c>
      <c r="S89" s="16"/>
      <c r="T89" s="16"/>
      <c r="U89" s="71"/>
      <c r="V89" s="41">
        <v>5</v>
      </c>
      <c r="W89" s="41">
        <v>7</v>
      </c>
      <c r="X89" s="42">
        <v>3</v>
      </c>
      <c r="Y89" s="42">
        <v>3</v>
      </c>
      <c r="Z89" s="42">
        <v>1</v>
      </c>
      <c r="AA89" s="42">
        <v>120</v>
      </c>
      <c r="AB89" s="42"/>
      <c r="AC89" s="24">
        <f t="shared" si="12"/>
        <v>1.75</v>
      </c>
      <c r="AD89" s="16">
        <v>373</v>
      </c>
      <c r="AE89" s="16">
        <v>49</v>
      </c>
      <c r="AF89" s="16">
        <v>113</v>
      </c>
      <c r="AG89" s="16">
        <v>83</v>
      </c>
      <c r="AH89" s="16"/>
      <c r="AI89" s="40">
        <f t="shared" si="13"/>
        <v>113.51875</v>
      </c>
      <c r="AJ89" s="42">
        <v>127341</v>
      </c>
      <c r="AK89" s="42"/>
      <c r="AL89" s="24">
        <f t="shared" si="14"/>
        <v>1121.7618234873094</v>
      </c>
      <c r="AM89" s="16">
        <v>321</v>
      </c>
      <c r="AN89" s="16">
        <v>85801</v>
      </c>
      <c r="AO89" s="16"/>
      <c r="AP89" s="39">
        <f t="shared" si="15"/>
        <v>267.2928348909657</v>
      </c>
      <c r="AQ89" s="42">
        <v>43</v>
      </c>
      <c r="AR89" s="42">
        <v>29590</v>
      </c>
      <c r="AS89" s="42"/>
      <c r="AT89" s="12">
        <f t="shared" si="16"/>
        <v>688.1395348837209</v>
      </c>
      <c r="AU89" s="16">
        <v>9</v>
      </c>
      <c r="AV89" s="16">
        <v>11950</v>
      </c>
      <c r="AW89" s="16"/>
      <c r="AX89" s="39">
        <f t="shared" si="17"/>
        <v>1327.7777777777778</v>
      </c>
      <c r="AY89" s="42"/>
      <c r="AZ89" s="42"/>
      <c r="BA89" s="42"/>
      <c r="BB89" s="12"/>
      <c r="BC89" s="16"/>
      <c r="BD89" s="16"/>
      <c r="BE89" s="16"/>
      <c r="BF89" s="39"/>
      <c r="BG89" s="42"/>
      <c r="BH89" s="42"/>
      <c r="BI89" s="42"/>
      <c r="BJ89" s="12"/>
      <c r="BK89" s="16"/>
      <c r="BL89" s="16"/>
      <c r="BM89" s="16"/>
      <c r="BN89" s="39"/>
      <c r="BO89" s="42"/>
      <c r="BP89" s="42"/>
      <c r="BQ89" s="42"/>
      <c r="BR89" s="12"/>
      <c r="BS89" s="16"/>
      <c r="BT89" s="16"/>
      <c r="BU89" s="16"/>
      <c r="BV89" s="39"/>
    </row>
    <row r="90" spans="1:74" s="25" customFormat="1" ht="12">
      <c r="A90" s="25">
        <v>5</v>
      </c>
      <c r="B90" s="25">
        <f t="shared" si="10"/>
        <v>8</v>
      </c>
      <c r="C90" s="25" t="s">
        <v>289</v>
      </c>
      <c r="D90" s="98">
        <v>0</v>
      </c>
      <c r="E90" s="42">
        <v>89</v>
      </c>
      <c r="F90" s="42">
        <v>4375</v>
      </c>
      <c r="G90" s="42"/>
      <c r="H90" s="20">
        <f t="shared" si="18"/>
        <v>49.157303370786515</v>
      </c>
      <c r="I90" s="16">
        <v>441</v>
      </c>
      <c r="J90" s="16">
        <v>80</v>
      </c>
      <c r="K90" s="16"/>
      <c r="L90" s="16">
        <v>39850</v>
      </c>
      <c r="M90" s="16">
        <v>63</v>
      </c>
      <c r="N90" s="16">
        <v>96</v>
      </c>
      <c r="O90" s="46">
        <f t="shared" si="11"/>
        <v>39850.39595385675</v>
      </c>
      <c r="P90" s="42">
        <v>603850</v>
      </c>
      <c r="Q90" s="42">
        <v>80</v>
      </c>
      <c r="R90" s="20">
        <f t="shared" si="9"/>
        <v>15.152943541620166</v>
      </c>
      <c r="S90" s="16"/>
      <c r="T90" s="16"/>
      <c r="U90" s="71"/>
      <c r="V90" s="41">
        <v>5</v>
      </c>
      <c r="W90" s="41">
        <v>8</v>
      </c>
      <c r="X90" s="42">
        <v>4</v>
      </c>
      <c r="Y90" s="42">
        <v>5</v>
      </c>
      <c r="Z90" s="42">
        <v>1</v>
      </c>
      <c r="AA90" s="42">
        <v>20</v>
      </c>
      <c r="AB90" s="42"/>
      <c r="AC90" s="24">
        <f t="shared" si="12"/>
        <v>1.125</v>
      </c>
      <c r="AD90" s="16">
        <v>428</v>
      </c>
      <c r="AE90" s="16">
        <v>122</v>
      </c>
      <c r="AF90" s="16">
        <v>115</v>
      </c>
      <c r="AG90" s="16">
        <v>47</v>
      </c>
      <c r="AH90" s="16"/>
      <c r="AI90" s="40">
        <f t="shared" si="13"/>
        <v>115.29375</v>
      </c>
      <c r="AJ90" s="42">
        <v>191530</v>
      </c>
      <c r="AK90" s="42">
        <v>50</v>
      </c>
      <c r="AL90" s="24">
        <f t="shared" si="14"/>
        <v>1661.2348891418658</v>
      </c>
      <c r="AM90" s="16">
        <v>297</v>
      </c>
      <c r="AN90" s="16">
        <v>75369</v>
      </c>
      <c r="AO90" s="16"/>
      <c r="AP90" s="39">
        <f t="shared" si="15"/>
        <v>253.76767676767676</v>
      </c>
      <c r="AQ90" s="42">
        <v>99</v>
      </c>
      <c r="AR90" s="42">
        <v>65866</v>
      </c>
      <c r="AS90" s="42">
        <v>50</v>
      </c>
      <c r="AT90" s="12">
        <f t="shared" si="16"/>
        <v>665.3181818181819</v>
      </c>
      <c r="AU90" s="16">
        <v>31</v>
      </c>
      <c r="AV90" s="16">
        <v>43995</v>
      </c>
      <c r="AW90" s="16"/>
      <c r="AX90" s="39">
        <f t="shared" si="17"/>
        <v>1419.1935483870968</v>
      </c>
      <c r="AY90" s="42"/>
      <c r="AZ90" s="42"/>
      <c r="BA90" s="42"/>
      <c r="BB90" s="12"/>
      <c r="BC90" s="16">
        <v>1</v>
      </c>
      <c r="BD90" s="16">
        <v>6300</v>
      </c>
      <c r="BE90" s="16"/>
      <c r="BF90" s="39">
        <f>(BD90+(BE90/100))/BC90</f>
        <v>6300</v>
      </c>
      <c r="BG90" s="42"/>
      <c r="BH90" s="42"/>
      <c r="BI90" s="42"/>
      <c r="BJ90" s="12"/>
      <c r="BK90" s="16"/>
      <c r="BL90" s="16"/>
      <c r="BM90" s="16"/>
      <c r="BN90" s="39"/>
      <c r="BO90" s="42"/>
      <c r="BP90" s="42"/>
      <c r="BQ90" s="42"/>
      <c r="BR90" s="12"/>
      <c r="BS90" s="16"/>
      <c r="BT90" s="16"/>
      <c r="BU90" s="16"/>
      <c r="BV90" s="39"/>
    </row>
    <row r="91" spans="1:74" s="25" customFormat="1" ht="12">
      <c r="A91" s="25">
        <v>5</v>
      </c>
      <c r="B91" s="25">
        <f t="shared" si="10"/>
        <v>9</v>
      </c>
      <c r="C91" s="25" t="s">
        <v>290</v>
      </c>
      <c r="D91" s="98">
        <v>0</v>
      </c>
      <c r="E91" s="42">
        <v>62</v>
      </c>
      <c r="F91" s="42">
        <v>3190</v>
      </c>
      <c r="G91" s="42"/>
      <c r="H91" s="20">
        <f t="shared" si="18"/>
        <v>51.45161290322581</v>
      </c>
      <c r="I91" s="16">
        <v>176</v>
      </c>
      <c r="J91" s="16">
        <v>40</v>
      </c>
      <c r="K91" s="16"/>
      <c r="L91" s="16">
        <v>41545</v>
      </c>
      <c r="M91" s="16">
        <v>45</v>
      </c>
      <c r="N91" s="16"/>
      <c r="O91" s="46">
        <f t="shared" si="11"/>
        <v>41545.28125</v>
      </c>
      <c r="P91" s="42">
        <v>597095</v>
      </c>
      <c r="Q91" s="42">
        <v>40</v>
      </c>
      <c r="R91" s="20">
        <f t="shared" si="9"/>
        <v>14.372159293060509</v>
      </c>
      <c r="S91" s="16"/>
      <c r="T91" s="16"/>
      <c r="U91" s="71"/>
      <c r="V91" s="41">
        <v>5</v>
      </c>
      <c r="W91" s="41">
        <v>9</v>
      </c>
      <c r="X91" s="42">
        <v>4</v>
      </c>
      <c r="Y91" s="42">
        <v>1</v>
      </c>
      <c r="Z91" s="42">
        <v>3</v>
      </c>
      <c r="AA91" s="42">
        <v>115</v>
      </c>
      <c r="AB91" s="42"/>
      <c r="AC91" s="24">
        <f t="shared" si="12"/>
        <v>3.71875</v>
      </c>
      <c r="AD91" s="16">
        <v>473</v>
      </c>
      <c r="AE91" s="16">
        <v>79</v>
      </c>
      <c r="AF91" s="16">
        <v>364</v>
      </c>
      <c r="AG91" s="16">
        <v>112</v>
      </c>
      <c r="AH91" s="16">
        <v>233</v>
      </c>
      <c r="AI91" s="40">
        <f t="shared" si="13"/>
        <v>364.7053489439853</v>
      </c>
      <c r="AJ91" s="42">
        <v>147903</v>
      </c>
      <c r="AK91" s="42">
        <v>80</v>
      </c>
      <c r="AL91" s="24">
        <f t="shared" si="14"/>
        <v>405.5410770043745</v>
      </c>
      <c r="AM91" s="16">
        <v>411</v>
      </c>
      <c r="AN91" s="16">
        <v>101305</v>
      </c>
      <c r="AO91" s="16">
        <v>5</v>
      </c>
      <c r="AP91" s="39">
        <f t="shared" si="15"/>
        <v>246.48430656934306</v>
      </c>
      <c r="AQ91" s="42">
        <v>52</v>
      </c>
      <c r="AR91" s="42">
        <v>35443</v>
      </c>
      <c r="AS91" s="42">
        <v>75</v>
      </c>
      <c r="AT91" s="12">
        <f t="shared" si="16"/>
        <v>681.6105769230769</v>
      </c>
      <c r="AU91" s="16">
        <v>10</v>
      </c>
      <c r="AV91" s="16">
        <v>11155</v>
      </c>
      <c r="AW91" s="16"/>
      <c r="AX91" s="39">
        <f t="shared" si="17"/>
        <v>1115.5</v>
      </c>
      <c r="AY91" s="42"/>
      <c r="AZ91" s="42"/>
      <c r="BA91" s="42"/>
      <c r="BB91" s="12"/>
      <c r="BC91" s="16"/>
      <c r="BD91" s="16"/>
      <c r="BE91" s="16"/>
      <c r="BF91" s="39"/>
      <c r="BG91" s="42"/>
      <c r="BH91" s="42"/>
      <c r="BI91" s="42"/>
      <c r="BJ91" s="12"/>
      <c r="BK91" s="16"/>
      <c r="BL91" s="16"/>
      <c r="BM91" s="16"/>
      <c r="BN91" s="39"/>
      <c r="BO91" s="42"/>
      <c r="BP91" s="42"/>
      <c r="BQ91" s="42"/>
      <c r="BR91" s="12"/>
      <c r="BS91" s="16"/>
      <c r="BT91" s="16"/>
      <c r="BU91" s="16"/>
      <c r="BV91" s="39"/>
    </row>
    <row r="92" spans="1:74" s="25" customFormat="1" ht="12">
      <c r="A92" s="25">
        <v>5</v>
      </c>
      <c r="B92" s="25">
        <f t="shared" si="10"/>
        <v>10</v>
      </c>
      <c r="C92" s="25" t="s">
        <v>291</v>
      </c>
      <c r="D92" s="98">
        <v>0</v>
      </c>
      <c r="E92" s="42">
        <v>144</v>
      </c>
      <c r="F92" s="42">
        <v>6212</v>
      </c>
      <c r="G92" s="42"/>
      <c r="H92" s="20">
        <f t="shared" si="18"/>
        <v>43.138888888888886</v>
      </c>
      <c r="I92" s="16">
        <v>282</v>
      </c>
      <c r="J92" s="16"/>
      <c r="K92" s="16"/>
      <c r="L92" s="16">
        <v>39588</v>
      </c>
      <c r="M92" s="16">
        <v>54</v>
      </c>
      <c r="N92" s="16"/>
      <c r="O92" s="46">
        <f t="shared" si="11"/>
        <v>39588.3375</v>
      </c>
      <c r="P92" s="42">
        <v>604320</v>
      </c>
      <c r="Q92" s="42">
        <v>50</v>
      </c>
      <c r="R92" s="20">
        <f t="shared" si="9"/>
        <v>15.26511437869802</v>
      </c>
      <c r="S92" s="16"/>
      <c r="T92" s="16"/>
      <c r="U92" s="71"/>
      <c r="V92" s="41">
        <v>5</v>
      </c>
      <c r="W92" s="41">
        <v>10</v>
      </c>
      <c r="X92" s="42">
        <v>5</v>
      </c>
      <c r="Y92" s="42">
        <v>6</v>
      </c>
      <c r="Z92" s="42">
        <v>2</v>
      </c>
      <c r="AA92" s="42">
        <v>80</v>
      </c>
      <c r="AB92" s="42"/>
      <c r="AC92" s="24">
        <f t="shared" si="12"/>
        <v>2.5</v>
      </c>
      <c r="AD92" s="16">
        <v>397</v>
      </c>
      <c r="AE92" s="16">
        <v>57</v>
      </c>
      <c r="AF92" s="16">
        <v>128</v>
      </c>
      <c r="AG92" s="16">
        <v>39</v>
      </c>
      <c r="AH92" s="16"/>
      <c r="AI92" s="40">
        <f t="shared" si="13"/>
        <v>128.24375</v>
      </c>
      <c r="AJ92" s="42">
        <v>120511</v>
      </c>
      <c r="AK92" s="42">
        <v>20</v>
      </c>
      <c r="AL92" s="24">
        <f t="shared" si="14"/>
        <v>939.7027145572396</v>
      </c>
      <c r="AM92" s="16">
        <v>352</v>
      </c>
      <c r="AN92" s="16">
        <v>86101</v>
      </c>
      <c r="AO92" s="16">
        <v>20</v>
      </c>
      <c r="AP92" s="39">
        <f t="shared" si="15"/>
        <v>244.6056818181818</v>
      </c>
      <c r="AQ92" s="42">
        <v>35</v>
      </c>
      <c r="AR92" s="42">
        <v>23430</v>
      </c>
      <c r="AS92" s="42"/>
      <c r="AT92" s="12">
        <f t="shared" si="16"/>
        <v>669.4285714285714</v>
      </c>
      <c r="AU92" s="16">
        <v>10</v>
      </c>
      <c r="AV92" s="16">
        <v>10980</v>
      </c>
      <c r="AW92" s="16"/>
      <c r="AX92" s="39">
        <f t="shared" si="17"/>
        <v>1098</v>
      </c>
      <c r="AY92" s="42"/>
      <c r="AZ92" s="42"/>
      <c r="BA92" s="42"/>
      <c r="BB92" s="12"/>
      <c r="BC92" s="16"/>
      <c r="BD92" s="16"/>
      <c r="BE92" s="16"/>
      <c r="BF92" s="39"/>
      <c r="BG92" s="42"/>
      <c r="BH92" s="42"/>
      <c r="BI92" s="42"/>
      <c r="BJ92" s="12"/>
      <c r="BK92" s="16"/>
      <c r="BL92" s="16"/>
      <c r="BM92" s="16"/>
      <c r="BN92" s="39"/>
      <c r="BO92" s="42"/>
      <c r="BP92" s="42"/>
      <c r="BQ92" s="42"/>
      <c r="BR92" s="12"/>
      <c r="BS92" s="16"/>
      <c r="BT92" s="16"/>
      <c r="BU92" s="16"/>
      <c r="BV92" s="39"/>
    </row>
    <row r="93" spans="1:74" s="25" customFormat="1" ht="12">
      <c r="A93" s="25">
        <v>5</v>
      </c>
      <c r="B93" s="25">
        <f t="shared" si="10"/>
        <v>11</v>
      </c>
      <c r="C93" s="25" t="s">
        <v>292</v>
      </c>
      <c r="D93" s="98">
        <v>0</v>
      </c>
      <c r="E93" s="42">
        <v>47</v>
      </c>
      <c r="F93" s="42">
        <v>1575</v>
      </c>
      <c r="G93" s="42"/>
      <c r="H93" s="20">
        <f t="shared" si="18"/>
        <v>33.51063829787234</v>
      </c>
      <c r="I93" s="16">
        <v>75</v>
      </c>
      <c r="J93" s="16"/>
      <c r="K93" s="16"/>
      <c r="L93" s="16">
        <v>32354</v>
      </c>
      <c r="M93" s="16">
        <v>137</v>
      </c>
      <c r="N93" s="16"/>
      <c r="O93" s="46">
        <f t="shared" si="11"/>
        <v>32354.85625</v>
      </c>
      <c r="P93" s="42">
        <v>335140</v>
      </c>
      <c r="Q93" s="42">
        <v>30</v>
      </c>
      <c r="R93" s="20">
        <f t="shared" si="9"/>
        <v>10.358268861107982</v>
      </c>
      <c r="S93" s="16"/>
      <c r="T93" s="16"/>
      <c r="U93" s="71"/>
      <c r="V93" s="41">
        <v>5</v>
      </c>
      <c r="W93" s="41">
        <v>11</v>
      </c>
      <c r="X93" s="42">
        <v>4</v>
      </c>
      <c r="Y93" s="42">
        <v>3</v>
      </c>
      <c r="Z93" s="42">
        <v>3</v>
      </c>
      <c r="AA93" s="42"/>
      <c r="AB93" s="42"/>
      <c r="AC93" s="24">
        <f t="shared" si="12"/>
        <v>3</v>
      </c>
      <c r="AD93" s="16">
        <v>330</v>
      </c>
      <c r="AE93" s="16">
        <v>36</v>
      </c>
      <c r="AF93" s="16">
        <v>361</v>
      </c>
      <c r="AG93" s="16">
        <v>24</v>
      </c>
      <c r="AH93" s="16"/>
      <c r="AI93" s="40">
        <f t="shared" si="13"/>
        <v>361.15</v>
      </c>
      <c r="AJ93" s="42">
        <v>107794</v>
      </c>
      <c r="AK93" s="42">
        <v>50</v>
      </c>
      <c r="AL93" s="24">
        <f t="shared" si="14"/>
        <v>298.47431815035304</v>
      </c>
      <c r="AM93" s="16">
        <v>278</v>
      </c>
      <c r="AN93" s="16">
        <v>65638</v>
      </c>
      <c r="AO93" s="16">
        <v>50</v>
      </c>
      <c r="AP93" s="39">
        <f t="shared" si="15"/>
        <v>236.10971223021582</v>
      </c>
      <c r="AQ93" s="42">
        <v>45</v>
      </c>
      <c r="AR93" s="42">
        <v>30936</v>
      </c>
      <c r="AS93" s="42"/>
      <c r="AT93" s="12">
        <f t="shared" si="16"/>
        <v>687.4666666666667</v>
      </c>
      <c r="AU93" s="16">
        <v>7</v>
      </c>
      <c r="AV93" s="16">
        <v>11220</v>
      </c>
      <c r="AW93" s="16"/>
      <c r="AX93" s="39">
        <f t="shared" si="17"/>
        <v>1602.857142857143</v>
      </c>
      <c r="AY93" s="42"/>
      <c r="AZ93" s="42"/>
      <c r="BA93" s="42"/>
      <c r="BB93" s="12"/>
      <c r="BC93" s="16"/>
      <c r="BD93" s="16"/>
      <c r="BE93" s="16"/>
      <c r="BF93" s="39"/>
      <c r="BG93" s="42"/>
      <c r="BH93" s="42"/>
      <c r="BI93" s="42"/>
      <c r="BJ93" s="12"/>
      <c r="BK93" s="16"/>
      <c r="BL93" s="16"/>
      <c r="BM93" s="16"/>
      <c r="BN93" s="39"/>
      <c r="BO93" s="42"/>
      <c r="BP93" s="42"/>
      <c r="BQ93" s="42"/>
      <c r="BR93" s="12"/>
      <c r="BS93" s="16"/>
      <c r="BT93" s="16"/>
      <c r="BU93" s="16"/>
      <c r="BV93" s="39"/>
    </row>
    <row r="94" spans="1:74" s="25" customFormat="1" ht="12">
      <c r="A94" s="25">
        <v>5</v>
      </c>
      <c r="B94" s="25">
        <f t="shared" si="10"/>
        <v>12</v>
      </c>
      <c r="C94" s="25" t="s">
        <v>293</v>
      </c>
      <c r="D94" s="98">
        <v>0</v>
      </c>
      <c r="E94" s="42">
        <v>131</v>
      </c>
      <c r="F94" s="42">
        <v>5303</v>
      </c>
      <c r="G94" s="42"/>
      <c r="H94" s="20">
        <f t="shared" si="18"/>
        <v>40.48091603053435</v>
      </c>
      <c r="I94" s="16">
        <v>192</v>
      </c>
      <c r="J94" s="16"/>
      <c r="K94" s="16"/>
      <c r="L94" s="16">
        <v>35309</v>
      </c>
      <c r="M94" s="16">
        <v>61</v>
      </c>
      <c r="N94" s="16"/>
      <c r="O94" s="46">
        <f t="shared" si="11"/>
        <v>35309.38125</v>
      </c>
      <c r="P94" s="42">
        <v>430472</v>
      </c>
      <c r="Q94" s="42">
        <v>90</v>
      </c>
      <c r="R94" s="20">
        <f t="shared" si="9"/>
        <v>12.191459741311668</v>
      </c>
      <c r="S94" s="16"/>
      <c r="T94" s="16"/>
      <c r="U94" s="71"/>
      <c r="V94" s="41">
        <v>5</v>
      </c>
      <c r="W94" s="41">
        <v>12</v>
      </c>
      <c r="X94" s="42">
        <v>2</v>
      </c>
      <c r="Y94" s="42">
        <v>5</v>
      </c>
      <c r="Z94" s="42">
        <v>2</v>
      </c>
      <c r="AA94" s="42"/>
      <c r="AB94" s="42"/>
      <c r="AC94" s="24">
        <f t="shared" si="12"/>
        <v>2</v>
      </c>
      <c r="AD94" s="16">
        <v>276</v>
      </c>
      <c r="AE94" s="16">
        <v>60</v>
      </c>
      <c r="AF94" s="16">
        <v>119</v>
      </c>
      <c r="AG94" s="16">
        <v>146</v>
      </c>
      <c r="AH94" s="16">
        <v>145</v>
      </c>
      <c r="AI94" s="40">
        <f t="shared" si="13"/>
        <v>119.9158287419651</v>
      </c>
      <c r="AJ94" s="42">
        <v>86979</v>
      </c>
      <c r="AK94" s="42">
        <v>10</v>
      </c>
      <c r="AL94" s="24">
        <f t="shared" si="14"/>
        <v>725.333768798458</v>
      </c>
      <c r="AM94" s="16">
        <v>240</v>
      </c>
      <c r="AN94" s="16">
        <v>50403</v>
      </c>
      <c r="AO94" s="16">
        <v>60</v>
      </c>
      <c r="AP94" s="39">
        <f t="shared" si="15"/>
        <v>210.015</v>
      </c>
      <c r="AQ94" s="42">
        <v>21</v>
      </c>
      <c r="AR94" s="42">
        <v>13110</v>
      </c>
      <c r="AS94" s="42">
        <v>50</v>
      </c>
      <c r="AT94" s="12">
        <f t="shared" si="16"/>
        <v>624.3095238095239</v>
      </c>
      <c r="AU94" s="16">
        <v>14</v>
      </c>
      <c r="AV94" s="16">
        <v>20345</v>
      </c>
      <c r="AW94" s="16"/>
      <c r="AX94" s="39">
        <f t="shared" si="17"/>
        <v>1453.2142857142858</v>
      </c>
      <c r="AY94" s="42">
        <v>1</v>
      </c>
      <c r="AZ94" s="42">
        <v>3120</v>
      </c>
      <c r="BA94" s="42"/>
      <c r="BB94" s="12">
        <f>(AZ94+(BA94/100))/AY94</f>
        <v>3120</v>
      </c>
      <c r="BC94" s="16"/>
      <c r="BD94" s="16"/>
      <c r="BE94" s="16"/>
      <c r="BF94" s="39"/>
      <c r="BG94" s="42"/>
      <c r="BH94" s="42"/>
      <c r="BI94" s="42"/>
      <c r="BJ94" s="12"/>
      <c r="BK94" s="16"/>
      <c r="BL94" s="16"/>
      <c r="BM94" s="16"/>
      <c r="BN94" s="39"/>
      <c r="BO94" s="42"/>
      <c r="BP94" s="42"/>
      <c r="BQ94" s="42"/>
      <c r="BR94" s="12"/>
      <c r="BS94" s="16"/>
      <c r="BT94" s="16"/>
      <c r="BU94" s="16"/>
      <c r="BV94" s="39"/>
    </row>
    <row r="95" spans="1:74" s="25" customFormat="1" ht="12">
      <c r="A95" s="25">
        <v>5</v>
      </c>
      <c r="B95" s="25">
        <f t="shared" si="10"/>
        <v>13</v>
      </c>
      <c r="C95" s="25" t="s">
        <v>294</v>
      </c>
      <c r="D95" s="98">
        <v>0</v>
      </c>
      <c r="E95" s="42">
        <v>143.35</v>
      </c>
      <c r="F95" s="42">
        <v>7875</v>
      </c>
      <c r="G95" s="42"/>
      <c r="H95" s="20">
        <f t="shared" si="18"/>
        <v>54.93547261946286</v>
      </c>
      <c r="I95" s="16">
        <v>321</v>
      </c>
      <c r="J95" s="16">
        <v>80</v>
      </c>
      <c r="K95" s="16"/>
      <c r="L95" s="16">
        <v>41055</v>
      </c>
      <c r="M95" s="16">
        <v>127</v>
      </c>
      <c r="N95" s="16">
        <v>212</v>
      </c>
      <c r="O95" s="46">
        <f t="shared" si="11"/>
        <v>41055.79861685032</v>
      </c>
      <c r="P95" s="42">
        <v>370637</v>
      </c>
      <c r="Q95" s="42">
        <v>30</v>
      </c>
      <c r="R95" s="20">
        <f t="shared" si="9"/>
        <v>9.02764804209365</v>
      </c>
      <c r="S95" s="16"/>
      <c r="T95" s="16"/>
      <c r="U95" s="71"/>
      <c r="V95" s="41">
        <v>5</v>
      </c>
      <c r="W95" s="41">
        <v>13</v>
      </c>
      <c r="X95" s="42">
        <v>3</v>
      </c>
      <c r="Y95" s="42"/>
      <c r="Z95" s="42">
        <v>1</v>
      </c>
      <c r="AA95" s="42">
        <v>80</v>
      </c>
      <c r="AB95" s="42"/>
      <c r="AC95" s="24">
        <f t="shared" si="12"/>
        <v>1.5</v>
      </c>
      <c r="AD95" s="16">
        <v>330</v>
      </c>
      <c r="AE95" s="16">
        <v>47</v>
      </c>
      <c r="AF95" s="16">
        <v>163</v>
      </c>
      <c r="AG95" s="16">
        <v>82</v>
      </c>
      <c r="AH95" s="16">
        <v>48</v>
      </c>
      <c r="AI95" s="40">
        <f t="shared" si="13"/>
        <v>163.51360192837464</v>
      </c>
      <c r="AJ95" s="42">
        <v>79853</v>
      </c>
      <c r="AK95" s="42">
        <v>16</v>
      </c>
      <c r="AL95" s="24">
        <f t="shared" si="14"/>
        <v>488.3569260187831</v>
      </c>
      <c r="AM95" s="16">
        <v>308</v>
      </c>
      <c r="AN95" s="16">
        <v>62845</v>
      </c>
      <c r="AO95" s="16">
        <v>50</v>
      </c>
      <c r="AP95" s="39">
        <f t="shared" si="15"/>
        <v>204.04383116883116</v>
      </c>
      <c r="AQ95" s="42">
        <v>18</v>
      </c>
      <c r="AR95" s="42">
        <v>11623</v>
      </c>
      <c r="AS95" s="42">
        <v>16</v>
      </c>
      <c r="AT95" s="12">
        <f t="shared" si="16"/>
        <v>645.7311111111111</v>
      </c>
      <c r="AU95" s="16">
        <v>4</v>
      </c>
      <c r="AV95" s="16">
        <v>5384</v>
      </c>
      <c r="AW95" s="16">
        <v>50</v>
      </c>
      <c r="AX95" s="39">
        <f t="shared" si="17"/>
        <v>1346.125</v>
      </c>
      <c r="AY95" s="42"/>
      <c r="AZ95" s="42"/>
      <c r="BA95" s="42"/>
      <c r="BB95" s="12"/>
      <c r="BC95" s="16"/>
      <c r="BD95" s="16"/>
      <c r="BE95" s="16"/>
      <c r="BF95" s="39"/>
      <c r="BG95" s="42"/>
      <c r="BH95" s="42"/>
      <c r="BI95" s="42"/>
      <c r="BJ95" s="12"/>
      <c r="BK95" s="16"/>
      <c r="BL95" s="16"/>
      <c r="BM95" s="16"/>
      <c r="BN95" s="39"/>
      <c r="BO95" s="42"/>
      <c r="BP95" s="42"/>
      <c r="BQ95" s="42"/>
      <c r="BR95" s="12"/>
      <c r="BS95" s="16"/>
      <c r="BT95" s="16"/>
      <c r="BU95" s="16"/>
      <c r="BV95" s="39"/>
    </row>
    <row r="96" spans="1:74" s="25" customFormat="1" ht="12">
      <c r="A96" s="25">
        <v>5</v>
      </c>
      <c r="C96" s="25" t="s">
        <v>41</v>
      </c>
      <c r="D96" s="98">
        <v>0</v>
      </c>
      <c r="E96" s="14">
        <f>SUM(E83:E95)</f>
        <v>1065.35</v>
      </c>
      <c r="F96" s="14">
        <f>SUM(F83:F95)+FLOOR(SUM(G83:G95),100)/100</f>
        <v>50095</v>
      </c>
      <c r="G96" s="14">
        <f>SUM(G83:G95)-FLOOR(SUM(G83:G95),100)</f>
        <v>0</v>
      </c>
      <c r="H96" s="20">
        <f t="shared" si="18"/>
        <v>47.02210541136716</v>
      </c>
      <c r="I96" s="14">
        <f>SUM(I83:I95)+FLOOR(SUM(J83:J95),160)/160</f>
        <v>3481</v>
      </c>
      <c r="J96" s="14">
        <f>SUM(J83:J95)-FLOOR(SUM(J83:J95),160)</f>
        <v>80</v>
      </c>
      <c r="K96" s="14">
        <f>SUM(K83:K95)</f>
        <v>0</v>
      </c>
      <c r="L96" s="14">
        <f>SUM(L83:L95)+FLOOR(SUM(M83:M95),160)/160+FLOOR(SUM(N83:N95)/43520,1)</f>
        <v>428873</v>
      </c>
      <c r="M96" s="14">
        <f>SUM(M83:M95)+FLOOR(SUM(N83:N95)/272,1)-FLOOR(SUM(M83:M95)+FLOOR(SUM(N83:N95)/272,1),160)</f>
        <v>60</v>
      </c>
      <c r="N96" s="15">
        <f>SUM(N83:N95)-FLOOR(SUM(N83:N95),272)</f>
        <v>257</v>
      </c>
      <c r="O96" s="89">
        <f t="shared" si="11"/>
        <v>428873.3808999082</v>
      </c>
      <c r="P96" s="14">
        <f>SUM(P83:P95)+FLOOR(SUM(Q83:Q95),100)/100</f>
        <v>6753228</v>
      </c>
      <c r="Q96" s="14">
        <f>SUM(Q83:Q95)-FLOOR(SUM(Q83:Q95),100)</f>
        <v>82</v>
      </c>
      <c r="R96" s="20">
        <f>(P96+(Q96/100))/O96</f>
        <v>15.74643967370894</v>
      </c>
      <c r="S96" s="16"/>
      <c r="T96" s="16"/>
      <c r="U96" s="71"/>
      <c r="V96" s="41">
        <v>5</v>
      </c>
      <c r="W96" s="41"/>
      <c r="X96" s="41">
        <f>SUM(X83:X95)</f>
        <v>64</v>
      </c>
      <c r="Y96" s="41">
        <f>SUM(Y83:Y95)</f>
        <v>56</v>
      </c>
      <c r="Z96" s="41">
        <f>SUM(Z83:Z95)+FLOOR(SUM(AA83:AA95),160)/160+FLOOR(SUM(AB83:AB95)/43520,1)</f>
        <v>32</v>
      </c>
      <c r="AA96" s="41">
        <f>SUM(AA83:AA95)+FLOOR(SUM(AB83:AB95)/272,1)-FLOOR(SUM(AA83:AA95)+FLOOR(SUM(AB83:AB95)/272,1),160)</f>
        <v>102</v>
      </c>
      <c r="AB96" s="51">
        <f>SUM(AB83:AB95)-FLOOR(SUM(AB83:AB95),272)</f>
        <v>24</v>
      </c>
      <c r="AC96" s="40">
        <f t="shared" si="12"/>
        <v>32.63805096418733</v>
      </c>
      <c r="AD96" s="41">
        <f>SUM(AD83:AD95)</f>
        <v>5168</v>
      </c>
      <c r="AE96" s="41">
        <f>SUM(AE83:AE95)</f>
        <v>1235</v>
      </c>
      <c r="AF96" s="41">
        <f>SUM(AF83:AF95)+FLOOR(SUM(AG83:AG95),160)/160+FLOOR(SUM(AH83:AH95)/43520,1)</f>
        <v>2522</v>
      </c>
      <c r="AG96" s="41">
        <f>SUM(AG83:AG95)+FLOOR(SUM(AH83:AH95)/272,1)-FLOOR(SUM(AG83:AG95)+FLOOR(SUM(AH83:AH95)/272,1),160)</f>
        <v>120</v>
      </c>
      <c r="AH96" s="51">
        <f>SUM(AH83:AH95)-FLOOR(SUM(AH83:AH95),272)</f>
        <v>102</v>
      </c>
      <c r="AI96" s="40">
        <f t="shared" si="13"/>
        <v>2522.752341597796</v>
      </c>
      <c r="AJ96" s="41">
        <f>SUM(AJ83:AJ95)+FLOOR(SUM(AK83:AK95),100)/100</f>
        <v>2434816</v>
      </c>
      <c r="AK96" s="41">
        <f>SUM(AK83:AK95)-FLOOR(SUM(AK83:AK95),100)</f>
        <v>21</v>
      </c>
      <c r="AL96" s="40">
        <f t="shared" si="14"/>
        <v>965.1426974626842</v>
      </c>
      <c r="AM96" s="41">
        <f>SUM(AM83:AM95)</f>
        <v>3852.5</v>
      </c>
      <c r="AN96" s="41">
        <f>SUM(AN83:AN95)+FLOOR(SUM(AO83:AO95),100)/100</f>
        <v>998650</v>
      </c>
      <c r="AO96" s="41">
        <f>SUM(AO83:AO95)-FLOOR(SUM(AO83:AO95),100)</f>
        <v>80</v>
      </c>
      <c r="AP96" s="39">
        <f t="shared" si="15"/>
        <v>259.22149253731345</v>
      </c>
      <c r="AQ96" s="41">
        <f>SUM(AQ83:AQ95)</f>
        <v>893</v>
      </c>
      <c r="AR96" s="41">
        <f>SUM(AR83:AR95)+FLOOR(SUM(AS83:AS95),100)/100</f>
        <v>630263</v>
      </c>
      <c r="AS96" s="41">
        <f>SUM(AS83:AS95)-FLOOR(SUM(AS83:AS95),100)</f>
        <v>56</v>
      </c>
      <c r="AT96" s="39">
        <f t="shared" si="16"/>
        <v>705.782262038074</v>
      </c>
      <c r="AU96" s="41">
        <f>SUM(AU83:AU95)</f>
        <v>366.5</v>
      </c>
      <c r="AV96" s="41">
        <f>SUM(AV83:AV95)+FLOOR(SUM(AW83:AW95),100)/100</f>
        <v>555839</v>
      </c>
      <c r="AW96" s="41">
        <f>SUM(AW83:AW95)-FLOOR(SUM(AW83:AW95),100)</f>
        <v>85</v>
      </c>
      <c r="AX96" s="39">
        <f t="shared" si="17"/>
        <v>1516.6162346521146</v>
      </c>
      <c r="AY96" s="41">
        <f>SUM(AY83:AY95)</f>
        <v>52</v>
      </c>
      <c r="AZ96" s="41">
        <f>SUM(AZ83:AZ95)+FLOOR(SUM(BA83:BA95),100)/100</f>
        <v>221562</v>
      </c>
      <c r="BA96" s="41">
        <f>SUM(BA83:BA95)-FLOOR(SUM(BA83:BA95),100)</f>
        <v>0</v>
      </c>
      <c r="BB96" s="39">
        <f>(AZ96+(BA96/100))/AY96</f>
        <v>4260.807692307692</v>
      </c>
      <c r="BC96" s="41">
        <f>SUM(BC83:BC95)</f>
        <v>4</v>
      </c>
      <c r="BD96" s="41">
        <f>SUM(BD83:BD95)+FLOOR(SUM(BE83:BE95),100)/100</f>
        <v>28500</v>
      </c>
      <c r="BE96" s="41">
        <f>SUM(BE83:BE95)-FLOOR(SUM(BE83:BE95),100)</f>
        <v>0</v>
      </c>
      <c r="BF96" s="39">
        <f>(BD96+(BE96/100))/BC96</f>
        <v>7125</v>
      </c>
      <c r="BG96" s="42"/>
      <c r="BH96" s="42"/>
      <c r="BI96" s="42"/>
      <c r="BJ96" s="12"/>
      <c r="BK96" s="16"/>
      <c r="BL96" s="16"/>
      <c r="BM96" s="16"/>
      <c r="BN96" s="39"/>
      <c r="BO96" s="42"/>
      <c r="BP96" s="42"/>
      <c r="BQ96" s="42"/>
      <c r="BR96" s="12"/>
      <c r="BS96" s="16"/>
      <c r="BT96" s="16"/>
      <c r="BU96" s="16"/>
      <c r="BV96" s="39"/>
    </row>
    <row r="97" spans="1:74" s="25" customFormat="1" ht="12">
      <c r="A97" s="33">
        <v>5</v>
      </c>
      <c r="B97" s="33"/>
      <c r="C97" s="33" t="s">
        <v>42</v>
      </c>
      <c r="D97" s="99">
        <v>0</v>
      </c>
      <c r="E97" s="47">
        <v>1065.5</v>
      </c>
      <c r="F97" s="47">
        <v>50095</v>
      </c>
      <c r="G97" s="47">
        <v>0</v>
      </c>
      <c r="H97" s="58">
        <f t="shared" si="18"/>
        <v>47.01548568747067</v>
      </c>
      <c r="I97" s="57">
        <v>3481</v>
      </c>
      <c r="J97" s="57">
        <v>80</v>
      </c>
      <c r="K97" s="57"/>
      <c r="L97" s="57">
        <v>428873</v>
      </c>
      <c r="M97" s="57">
        <v>60</v>
      </c>
      <c r="N97" s="57">
        <v>257</v>
      </c>
      <c r="O97" s="49">
        <f t="shared" si="11"/>
        <v>428873.3808999082</v>
      </c>
      <c r="P97" s="47">
        <v>6753228</v>
      </c>
      <c r="Q97" s="47">
        <v>82</v>
      </c>
      <c r="R97" s="58">
        <f aca="true" t="shared" si="19" ref="R97:R158">(P97+(Q97/100))/O97</f>
        <v>15.74643967370894</v>
      </c>
      <c r="S97" s="57"/>
      <c r="T97" s="57"/>
      <c r="U97" s="90"/>
      <c r="V97" s="52">
        <v>5</v>
      </c>
      <c r="W97" s="52"/>
      <c r="X97" s="47">
        <v>64</v>
      </c>
      <c r="Y97" s="47">
        <v>56</v>
      </c>
      <c r="Z97" s="47">
        <v>32</v>
      </c>
      <c r="AA97" s="47">
        <v>102</v>
      </c>
      <c r="AB97" s="47">
        <v>24</v>
      </c>
      <c r="AC97" s="62">
        <f t="shared" si="12"/>
        <v>32.63805096418733</v>
      </c>
      <c r="AD97" s="57">
        <v>5168</v>
      </c>
      <c r="AE97" s="57">
        <v>1235</v>
      </c>
      <c r="AF97" s="57">
        <v>2522</v>
      </c>
      <c r="AG97" s="57">
        <v>120</v>
      </c>
      <c r="AH97" s="57">
        <v>102</v>
      </c>
      <c r="AI97" s="54">
        <f t="shared" si="13"/>
        <v>2522.752341597796</v>
      </c>
      <c r="AJ97" s="47">
        <v>2434816</v>
      </c>
      <c r="AK97" s="47">
        <v>21</v>
      </c>
      <c r="AL97" s="62">
        <f t="shared" si="14"/>
        <v>965.1426974626842</v>
      </c>
      <c r="AM97" s="57">
        <v>3852.5</v>
      </c>
      <c r="AN97" s="57">
        <v>998650</v>
      </c>
      <c r="AO97" s="57">
        <v>80</v>
      </c>
      <c r="AP97" s="55">
        <f t="shared" si="15"/>
        <v>259.22149253731345</v>
      </c>
      <c r="AQ97" s="47">
        <v>893</v>
      </c>
      <c r="AR97" s="47">
        <v>630263</v>
      </c>
      <c r="AS97" s="47">
        <v>56</v>
      </c>
      <c r="AT97" s="59">
        <f t="shared" si="16"/>
        <v>705.782262038074</v>
      </c>
      <c r="AU97" s="57">
        <v>366.5</v>
      </c>
      <c r="AV97" s="57">
        <v>555839</v>
      </c>
      <c r="AW97" s="57">
        <v>85</v>
      </c>
      <c r="AX97" s="55">
        <f t="shared" si="17"/>
        <v>1516.6162346521146</v>
      </c>
      <c r="AY97" s="47">
        <v>52</v>
      </c>
      <c r="AZ97" s="47">
        <v>221562</v>
      </c>
      <c r="BA97" s="47"/>
      <c r="BB97" s="59">
        <f>(AZ97+(BA97/100))/AY97</f>
        <v>4260.807692307692</v>
      </c>
      <c r="BC97" s="57">
        <v>4</v>
      </c>
      <c r="BD97" s="57">
        <v>28500</v>
      </c>
      <c r="BE97" s="57"/>
      <c r="BF97" s="55">
        <f>(BD97+(BE97/100))/BC97</f>
        <v>7125</v>
      </c>
      <c r="BG97" s="47"/>
      <c r="BH97" s="47"/>
      <c r="BI97" s="47"/>
      <c r="BJ97" s="59"/>
      <c r="BK97" s="57"/>
      <c r="BL97" s="57"/>
      <c r="BM97" s="57"/>
      <c r="BN97" s="55"/>
      <c r="BO97" s="47"/>
      <c r="BP97" s="47"/>
      <c r="BQ97" s="47"/>
      <c r="BR97" s="59"/>
      <c r="BS97" s="57"/>
      <c r="BT97" s="57"/>
      <c r="BU97" s="57"/>
      <c r="BV97" s="55"/>
    </row>
    <row r="98" spans="1:74" s="25" customFormat="1" ht="12">
      <c r="A98" s="25">
        <v>6</v>
      </c>
      <c r="B98" s="25">
        <v>1</v>
      </c>
      <c r="C98" s="25" t="s">
        <v>295</v>
      </c>
      <c r="D98" s="98">
        <v>0</v>
      </c>
      <c r="E98" s="42">
        <v>53</v>
      </c>
      <c r="F98" s="42">
        <v>1643</v>
      </c>
      <c r="G98" s="42">
        <v>40</v>
      </c>
      <c r="H98" s="20">
        <f t="shared" si="18"/>
        <v>31.00754716981132</v>
      </c>
      <c r="I98" s="16">
        <v>439</v>
      </c>
      <c r="J98" s="16">
        <v>20</v>
      </c>
      <c r="K98" s="16"/>
      <c r="L98" s="16">
        <v>24096</v>
      </c>
      <c r="M98" s="16">
        <v>37</v>
      </c>
      <c r="N98" s="16"/>
      <c r="O98" s="46">
        <f t="shared" si="11"/>
        <v>24096.23125</v>
      </c>
      <c r="P98" s="42">
        <v>287936</v>
      </c>
      <c r="Q98" s="42">
        <v>90</v>
      </c>
      <c r="R98" s="20">
        <f t="shared" si="19"/>
        <v>11.949457863872386</v>
      </c>
      <c r="S98" s="16"/>
      <c r="T98" s="16"/>
      <c r="U98" s="71"/>
      <c r="V98" s="41">
        <v>6</v>
      </c>
      <c r="W98" s="41">
        <v>1</v>
      </c>
      <c r="X98" s="42">
        <v>2</v>
      </c>
      <c r="Y98" s="42"/>
      <c r="Z98" s="42">
        <v>1</v>
      </c>
      <c r="AA98" s="42"/>
      <c r="AB98" s="42"/>
      <c r="AC98" s="24">
        <f t="shared" si="12"/>
        <v>1</v>
      </c>
      <c r="AD98" s="16">
        <v>264</v>
      </c>
      <c r="AE98" s="16">
        <v>16</v>
      </c>
      <c r="AF98" s="16">
        <v>136</v>
      </c>
      <c r="AG98" s="16">
        <v>65</v>
      </c>
      <c r="AH98" s="16"/>
      <c r="AI98" s="40">
        <f t="shared" si="13"/>
        <v>136.40625</v>
      </c>
      <c r="AJ98" s="42">
        <v>70914</v>
      </c>
      <c r="AK98" s="42">
        <v>80</v>
      </c>
      <c r="AL98" s="24">
        <f t="shared" si="14"/>
        <v>519.8735395189003</v>
      </c>
      <c r="AM98" s="16">
        <v>237</v>
      </c>
      <c r="AN98" s="16">
        <v>52426</v>
      </c>
      <c r="AO98" s="16">
        <v>30</v>
      </c>
      <c r="AP98" s="39">
        <f t="shared" si="15"/>
        <v>221.20801687763714</v>
      </c>
      <c r="AQ98" s="42">
        <v>25</v>
      </c>
      <c r="AR98" s="42">
        <v>16068</v>
      </c>
      <c r="AS98" s="42">
        <v>50</v>
      </c>
      <c r="AT98" s="12">
        <f t="shared" si="16"/>
        <v>642.74</v>
      </c>
      <c r="AU98" s="16">
        <v>2</v>
      </c>
      <c r="AV98" s="16">
        <v>2420</v>
      </c>
      <c r="AW98" s="16"/>
      <c r="AX98" s="39">
        <f t="shared" si="17"/>
        <v>1210</v>
      </c>
      <c r="AY98" s="42"/>
      <c r="AZ98" s="42"/>
      <c r="BA98" s="42"/>
      <c r="BB98" s="12"/>
      <c r="BC98" s="16"/>
      <c r="BD98" s="16"/>
      <c r="BE98" s="16"/>
      <c r="BF98" s="39"/>
      <c r="BG98" s="42"/>
      <c r="BH98" s="42"/>
      <c r="BI98" s="42"/>
      <c r="BJ98" s="12"/>
      <c r="BK98" s="16"/>
      <c r="BL98" s="16"/>
      <c r="BM98" s="16"/>
      <c r="BN98" s="39"/>
      <c r="BO98" s="42"/>
      <c r="BP98" s="42"/>
      <c r="BQ98" s="42"/>
      <c r="BR98" s="12"/>
      <c r="BS98" s="16"/>
      <c r="BT98" s="16"/>
      <c r="BU98" s="16"/>
      <c r="BV98" s="39"/>
    </row>
    <row r="99" spans="1:74" s="25" customFormat="1" ht="12">
      <c r="A99" s="25">
        <v>6</v>
      </c>
      <c r="B99" s="25">
        <f t="shared" si="10"/>
        <v>2</v>
      </c>
      <c r="C99" s="25" t="s">
        <v>296</v>
      </c>
      <c r="D99" s="98">
        <v>0</v>
      </c>
      <c r="E99" s="42">
        <v>138</v>
      </c>
      <c r="F99" s="42">
        <v>7513</v>
      </c>
      <c r="G99" s="42">
        <v>75</v>
      </c>
      <c r="H99" s="20">
        <f t="shared" si="18"/>
        <v>54.447463768115945</v>
      </c>
      <c r="I99" s="16">
        <v>941</v>
      </c>
      <c r="J99" s="16">
        <v>120</v>
      </c>
      <c r="K99" s="16"/>
      <c r="L99" s="16">
        <v>40719</v>
      </c>
      <c r="M99" s="16">
        <v>69</v>
      </c>
      <c r="N99" s="16">
        <v>208</v>
      </c>
      <c r="O99" s="46">
        <f t="shared" si="11"/>
        <v>40719.43602502296</v>
      </c>
      <c r="P99" s="42">
        <v>443085</v>
      </c>
      <c r="Q99" s="42">
        <v>25</v>
      </c>
      <c r="R99" s="20">
        <f t="shared" si="19"/>
        <v>10.881419126918033</v>
      </c>
      <c r="S99" s="16"/>
      <c r="T99" s="16"/>
      <c r="U99" s="71"/>
      <c r="V99" s="41">
        <v>6</v>
      </c>
      <c r="W99" s="41">
        <v>2</v>
      </c>
      <c r="X99" s="42">
        <v>7</v>
      </c>
      <c r="Y99" s="42">
        <v>1</v>
      </c>
      <c r="Z99" s="42">
        <v>7</v>
      </c>
      <c r="AA99" s="42"/>
      <c r="AB99" s="42"/>
      <c r="AC99" s="24">
        <f t="shared" si="12"/>
        <v>7</v>
      </c>
      <c r="AD99" s="16">
        <v>402</v>
      </c>
      <c r="AE99" s="16">
        <v>15</v>
      </c>
      <c r="AF99" s="16">
        <v>433</v>
      </c>
      <c r="AG99" s="16">
        <v>95</v>
      </c>
      <c r="AH99" s="16"/>
      <c r="AI99" s="40">
        <f t="shared" si="13"/>
        <v>433.59375</v>
      </c>
      <c r="AJ99" s="42">
        <v>102860</v>
      </c>
      <c r="AK99" s="42">
        <v>25</v>
      </c>
      <c r="AL99" s="24">
        <f t="shared" si="14"/>
        <v>237.22666666666666</v>
      </c>
      <c r="AM99" s="16">
        <v>372</v>
      </c>
      <c r="AN99" s="16">
        <v>82401</v>
      </c>
      <c r="AO99" s="16">
        <v>50</v>
      </c>
      <c r="AP99" s="39">
        <f t="shared" si="15"/>
        <v>221.50940860215053</v>
      </c>
      <c r="AQ99" s="42">
        <v>30</v>
      </c>
      <c r="AR99" s="42">
        <v>20458</v>
      </c>
      <c r="AS99" s="42">
        <v>75</v>
      </c>
      <c r="AT99" s="12">
        <f t="shared" si="16"/>
        <v>681.9583333333334</v>
      </c>
      <c r="AU99" s="16"/>
      <c r="AV99" s="16"/>
      <c r="AW99" s="16"/>
      <c r="AX99" s="39"/>
      <c r="AY99" s="42"/>
      <c r="AZ99" s="42"/>
      <c r="BA99" s="42"/>
      <c r="BB99" s="12"/>
      <c r="BC99" s="16"/>
      <c r="BD99" s="16"/>
      <c r="BE99" s="16"/>
      <c r="BF99" s="39"/>
      <c r="BG99" s="42"/>
      <c r="BH99" s="42"/>
      <c r="BI99" s="42"/>
      <c r="BJ99" s="12"/>
      <c r="BK99" s="16"/>
      <c r="BL99" s="16"/>
      <c r="BM99" s="16"/>
      <c r="BN99" s="39"/>
      <c r="BO99" s="42"/>
      <c r="BP99" s="42"/>
      <c r="BQ99" s="42"/>
      <c r="BR99" s="12"/>
      <c r="BS99" s="16"/>
      <c r="BT99" s="16"/>
      <c r="BU99" s="16"/>
      <c r="BV99" s="39"/>
    </row>
    <row r="100" spans="1:74" s="25" customFormat="1" ht="12">
      <c r="A100" s="25">
        <v>6</v>
      </c>
      <c r="B100" s="25">
        <f t="shared" si="10"/>
        <v>3</v>
      </c>
      <c r="C100" s="25" t="s">
        <v>297</v>
      </c>
      <c r="D100" s="98">
        <v>0</v>
      </c>
      <c r="E100" s="42">
        <v>198</v>
      </c>
      <c r="F100" s="42">
        <v>11958</v>
      </c>
      <c r="G100" s="42"/>
      <c r="H100" s="20">
        <f t="shared" si="18"/>
        <v>60.39393939393939</v>
      </c>
      <c r="I100" s="16">
        <v>175</v>
      </c>
      <c r="J100" s="16">
        <v>44</v>
      </c>
      <c r="K100" s="16"/>
      <c r="L100" s="16">
        <v>38613</v>
      </c>
      <c r="M100" s="16">
        <v>42</v>
      </c>
      <c r="N100" s="16"/>
      <c r="O100" s="46">
        <f t="shared" si="11"/>
        <v>38613.2625</v>
      </c>
      <c r="P100" s="42">
        <v>465881</v>
      </c>
      <c r="Q100" s="42">
        <v>34</v>
      </c>
      <c r="R100" s="20">
        <f t="shared" si="19"/>
        <v>12.065319266922863</v>
      </c>
      <c r="S100" s="16"/>
      <c r="T100" s="16"/>
      <c r="U100" s="71"/>
      <c r="V100" s="41">
        <v>6</v>
      </c>
      <c r="W100" s="41">
        <v>3</v>
      </c>
      <c r="X100" s="42">
        <v>3</v>
      </c>
      <c r="Y100" s="42">
        <v>2</v>
      </c>
      <c r="Z100" s="42">
        <v>2</v>
      </c>
      <c r="AA100" s="42"/>
      <c r="AB100" s="42"/>
      <c r="AC100" s="24">
        <f t="shared" si="12"/>
        <v>2</v>
      </c>
      <c r="AD100" s="16">
        <v>349</v>
      </c>
      <c r="AE100" s="16">
        <v>30</v>
      </c>
      <c r="AF100" s="16">
        <v>90</v>
      </c>
      <c r="AG100" s="16">
        <v>26</v>
      </c>
      <c r="AH100" s="16"/>
      <c r="AI100" s="40">
        <f t="shared" si="13"/>
        <v>90.1625</v>
      </c>
      <c r="AJ100" s="42">
        <v>101475</v>
      </c>
      <c r="AK100" s="42">
        <v>60</v>
      </c>
      <c r="AL100" s="24">
        <f t="shared" si="14"/>
        <v>1125.4679051712187</v>
      </c>
      <c r="AM100" s="16">
        <v>313</v>
      </c>
      <c r="AN100" s="16">
        <v>76245</v>
      </c>
      <c r="AO100" s="16">
        <v>60</v>
      </c>
      <c r="AP100" s="39">
        <f t="shared" si="15"/>
        <v>243.59616613418532</v>
      </c>
      <c r="AQ100" s="42">
        <v>35</v>
      </c>
      <c r="AR100" s="42">
        <v>24210</v>
      </c>
      <c r="AS100" s="42"/>
      <c r="AT100" s="12">
        <f t="shared" si="16"/>
        <v>691.7142857142857</v>
      </c>
      <c r="AU100" s="16">
        <v>1</v>
      </c>
      <c r="AV100" s="16">
        <v>1020</v>
      </c>
      <c r="AW100" s="16"/>
      <c r="AX100" s="39">
        <f t="shared" si="17"/>
        <v>1020</v>
      </c>
      <c r="AY100" s="42"/>
      <c r="AZ100" s="42"/>
      <c r="BA100" s="42"/>
      <c r="BB100" s="12"/>
      <c r="BC100" s="16"/>
      <c r="BD100" s="16"/>
      <c r="BE100" s="16"/>
      <c r="BF100" s="39"/>
      <c r="BG100" s="42"/>
      <c r="BH100" s="42"/>
      <c r="BI100" s="42"/>
      <c r="BJ100" s="12"/>
      <c r="BK100" s="16"/>
      <c r="BL100" s="16"/>
      <c r="BM100" s="16"/>
      <c r="BN100" s="39"/>
      <c r="BO100" s="42"/>
      <c r="BP100" s="42"/>
      <c r="BQ100" s="42"/>
      <c r="BR100" s="12"/>
      <c r="BS100" s="16"/>
      <c r="BT100" s="16"/>
      <c r="BU100" s="16"/>
      <c r="BV100" s="39"/>
    </row>
    <row r="101" spans="1:74" s="25" customFormat="1" ht="12">
      <c r="A101" s="25">
        <v>6</v>
      </c>
      <c r="B101" s="25">
        <f t="shared" si="10"/>
        <v>4</v>
      </c>
      <c r="C101" s="25" t="s">
        <v>298</v>
      </c>
      <c r="D101" s="98">
        <v>0</v>
      </c>
      <c r="E101" s="42">
        <f>220+8/12</f>
        <v>220.66666666666666</v>
      </c>
      <c r="F101" s="42">
        <v>11904</v>
      </c>
      <c r="G101" s="42">
        <v>80</v>
      </c>
      <c r="H101" s="20">
        <f t="shared" si="18"/>
        <v>53.94924471299093</v>
      </c>
      <c r="I101" s="16">
        <v>296</v>
      </c>
      <c r="J101" s="16">
        <v>145</v>
      </c>
      <c r="K101" s="16"/>
      <c r="L101" s="16">
        <v>36028</v>
      </c>
      <c r="M101" s="16">
        <v>58</v>
      </c>
      <c r="N101" s="16">
        <v>31</v>
      </c>
      <c r="O101" s="46">
        <f t="shared" si="11"/>
        <v>36028.36321166208</v>
      </c>
      <c r="P101" s="42">
        <v>528308</v>
      </c>
      <c r="Q101" s="42">
        <v>85</v>
      </c>
      <c r="R101" s="20">
        <f t="shared" si="19"/>
        <v>14.663692793820587</v>
      </c>
      <c r="S101" s="16"/>
      <c r="T101" s="16"/>
      <c r="U101" s="71"/>
      <c r="V101" s="41">
        <v>6</v>
      </c>
      <c r="W101" s="41">
        <v>4</v>
      </c>
      <c r="X101" s="42">
        <v>5</v>
      </c>
      <c r="Y101" s="42">
        <v>2</v>
      </c>
      <c r="Z101" s="42">
        <v>1</v>
      </c>
      <c r="AA101" s="42">
        <v>54</v>
      </c>
      <c r="AB101" s="42">
        <v>12</v>
      </c>
      <c r="AC101" s="24">
        <f t="shared" si="12"/>
        <v>1.3377754820936638</v>
      </c>
      <c r="AD101" s="16">
        <f>492+2/6</f>
        <v>492.3333333333333</v>
      </c>
      <c r="AE101" s="16">
        <v>39</v>
      </c>
      <c r="AF101" s="16">
        <v>133</v>
      </c>
      <c r="AG101" s="16">
        <v>8</v>
      </c>
      <c r="AH101" s="16">
        <v>132</v>
      </c>
      <c r="AI101" s="40">
        <f t="shared" si="13"/>
        <v>133.0530303030303</v>
      </c>
      <c r="AJ101" s="42">
        <v>171499</v>
      </c>
      <c r="AK101" s="42">
        <v>50</v>
      </c>
      <c r="AL101" s="24">
        <f t="shared" si="14"/>
        <v>1288.9522291180322</v>
      </c>
      <c r="AM101" s="16">
        <f>422+2/6</f>
        <v>422.3333333333333</v>
      </c>
      <c r="AN101" s="16">
        <v>107496</v>
      </c>
      <c r="AO101" s="16">
        <v>25</v>
      </c>
      <c r="AP101" s="39">
        <f t="shared" si="15"/>
        <v>254.52940015785322</v>
      </c>
      <c r="AQ101" s="42">
        <v>49</v>
      </c>
      <c r="AR101" s="42">
        <v>34160</v>
      </c>
      <c r="AS101" s="42">
        <v>75</v>
      </c>
      <c r="AT101" s="12">
        <f t="shared" si="16"/>
        <v>697.1581632653061</v>
      </c>
      <c r="AU101" s="16">
        <v>21</v>
      </c>
      <c r="AV101" s="16">
        <v>29842</v>
      </c>
      <c r="AW101" s="16">
        <v>50</v>
      </c>
      <c r="AX101" s="39">
        <f t="shared" si="17"/>
        <v>1421.0714285714287</v>
      </c>
      <c r="AY101" s="42"/>
      <c r="AZ101" s="42"/>
      <c r="BA101" s="42"/>
      <c r="BB101" s="12"/>
      <c r="BC101" s="16"/>
      <c r="BD101" s="16"/>
      <c r="BE101" s="16"/>
      <c r="BF101" s="39"/>
      <c r="BG101" s="42"/>
      <c r="BH101" s="42"/>
      <c r="BI101" s="42"/>
      <c r="BJ101" s="12"/>
      <c r="BK101" s="16"/>
      <c r="BL101" s="16"/>
      <c r="BM101" s="16"/>
      <c r="BN101" s="39"/>
      <c r="BO101" s="42"/>
      <c r="BP101" s="42"/>
      <c r="BQ101" s="42"/>
      <c r="BR101" s="12"/>
      <c r="BS101" s="16"/>
      <c r="BT101" s="16"/>
      <c r="BU101" s="16"/>
      <c r="BV101" s="39"/>
    </row>
    <row r="102" spans="1:74" s="25" customFormat="1" ht="12">
      <c r="A102" s="25">
        <v>6</v>
      </c>
      <c r="B102" s="25">
        <f t="shared" si="10"/>
        <v>5</v>
      </c>
      <c r="C102" s="25" t="s">
        <v>299</v>
      </c>
      <c r="D102" s="98">
        <v>0</v>
      </c>
      <c r="E102" s="42">
        <v>92</v>
      </c>
      <c r="F102" s="42">
        <v>4720</v>
      </c>
      <c r="G102" s="42"/>
      <c r="H102" s="20">
        <f t="shared" si="18"/>
        <v>51.30434782608695</v>
      </c>
      <c r="I102" s="16">
        <v>657</v>
      </c>
      <c r="J102" s="16">
        <v>120</v>
      </c>
      <c r="K102" s="16"/>
      <c r="L102" s="16">
        <v>29570</v>
      </c>
      <c r="M102" s="16">
        <v>96</v>
      </c>
      <c r="N102" s="16">
        <v>138</v>
      </c>
      <c r="O102" s="46">
        <f t="shared" si="11"/>
        <v>29570.603168044076</v>
      </c>
      <c r="P102" s="42">
        <v>488339</v>
      </c>
      <c r="Q102" s="42"/>
      <c r="R102" s="20">
        <f t="shared" si="19"/>
        <v>16.514340178482765</v>
      </c>
      <c r="S102" s="16"/>
      <c r="T102" s="16"/>
      <c r="U102" s="71"/>
      <c r="V102" s="41">
        <v>6</v>
      </c>
      <c r="W102" s="41">
        <v>5</v>
      </c>
      <c r="X102" s="42">
        <v>9</v>
      </c>
      <c r="Y102" s="42">
        <v>3</v>
      </c>
      <c r="Z102" s="42">
        <v>5</v>
      </c>
      <c r="AA102" s="42"/>
      <c r="AB102" s="42"/>
      <c r="AC102" s="24">
        <f t="shared" si="12"/>
        <v>5</v>
      </c>
      <c r="AD102" s="16">
        <v>455</v>
      </c>
      <c r="AE102" s="16">
        <v>43</v>
      </c>
      <c r="AF102" s="16">
        <v>156</v>
      </c>
      <c r="AG102" s="16">
        <v>7</v>
      </c>
      <c r="AH102" s="16">
        <v>257</v>
      </c>
      <c r="AI102" s="40">
        <f t="shared" si="13"/>
        <v>156.04964990817263</v>
      </c>
      <c r="AJ102" s="42">
        <v>155786</v>
      </c>
      <c r="AK102" s="42"/>
      <c r="AL102" s="24">
        <f t="shared" si="14"/>
        <v>998.3104742091522</v>
      </c>
      <c r="AM102" s="16">
        <v>378</v>
      </c>
      <c r="AN102" s="16">
        <v>94526</v>
      </c>
      <c r="AO102" s="16"/>
      <c r="AP102" s="39">
        <f t="shared" si="15"/>
        <v>250.06878306878306</v>
      </c>
      <c r="AQ102" s="42">
        <v>68</v>
      </c>
      <c r="AR102" s="42">
        <v>49510</v>
      </c>
      <c r="AS102" s="42"/>
      <c r="AT102" s="12">
        <f t="shared" si="16"/>
        <v>728.0882352941177</v>
      </c>
      <c r="AU102" s="16">
        <v>9</v>
      </c>
      <c r="AV102" s="16">
        <v>11750</v>
      </c>
      <c r="AW102" s="16"/>
      <c r="AX102" s="39">
        <f t="shared" si="17"/>
        <v>1305.5555555555557</v>
      </c>
      <c r="AY102" s="42"/>
      <c r="AZ102" s="42"/>
      <c r="BA102" s="42"/>
      <c r="BB102" s="12"/>
      <c r="BC102" s="16"/>
      <c r="BD102" s="16"/>
      <c r="BE102" s="16"/>
      <c r="BF102" s="39"/>
      <c r="BG102" s="42"/>
      <c r="BH102" s="42"/>
      <c r="BI102" s="42"/>
      <c r="BJ102" s="12"/>
      <c r="BK102" s="16"/>
      <c r="BL102" s="16"/>
      <c r="BM102" s="16"/>
      <c r="BN102" s="39"/>
      <c r="BO102" s="42"/>
      <c r="BP102" s="42"/>
      <c r="BQ102" s="42"/>
      <c r="BR102" s="12"/>
      <c r="BS102" s="16"/>
      <c r="BT102" s="16"/>
      <c r="BU102" s="16"/>
      <c r="BV102" s="39"/>
    </row>
    <row r="103" spans="1:74" s="25" customFormat="1" ht="12">
      <c r="A103" s="25">
        <v>6</v>
      </c>
      <c r="B103" s="25">
        <f t="shared" si="10"/>
        <v>6</v>
      </c>
      <c r="C103" s="25" t="s">
        <v>300</v>
      </c>
      <c r="D103" s="98">
        <v>0</v>
      </c>
      <c r="E103" s="42">
        <v>119</v>
      </c>
      <c r="F103" s="42">
        <v>7782</v>
      </c>
      <c r="G103" s="42"/>
      <c r="H103" s="20">
        <f t="shared" si="18"/>
        <v>65.39495798319328</v>
      </c>
      <c r="I103" s="16">
        <v>231</v>
      </c>
      <c r="J103" s="16"/>
      <c r="K103" s="16"/>
      <c r="L103" s="16">
        <v>35562</v>
      </c>
      <c r="M103" s="16">
        <v>105</v>
      </c>
      <c r="N103" s="16"/>
      <c r="O103" s="46">
        <f t="shared" si="11"/>
        <v>35562.65625</v>
      </c>
      <c r="P103" s="42">
        <v>337665</v>
      </c>
      <c r="Q103" s="42">
        <v>25</v>
      </c>
      <c r="R103" s="20">
        <f t="shared" si="19"/>
        <v>9.494938950180359</v>
      </c>
      <c r="S103" s="16"/>
      <c r="T103" s="16"/>
      <c r="U103" s="71"/>
      <c r="V103" s="41">
        <v>6</v>
      </c>
      <c r="W103" s="41">
        <v>6</v>
      </c>
      <c r="X103" s="42">
        <v>3</v>
      </c>
      <c r="Y103" s="42"/>
      <c r="Z103" s="42">
        <v>3</v>
      </c>
      <c r="AA103" s="42">
        <v>80</v>
      </c>
      <c r="AB103" s="42"/>
      <c r="AC103" s="24">
        <f t="shared" si="12"/>
        <v>3.5</v>
      </c>
      <c r="AD103" s="16">
        <v>286</v>
      </c>
      <c r="AE103" s="16">
        <v>25</v>
      </c>
      <c r="AF103" s="16">
        <v>266</v>
      </c>
      <c r="AG103" s="16">
        <v>43</v>
      </c>
      <c r="AH103" s="16">
        <v>263</v>
      </c>
      <c r="AI103" s="40">
        <f t="shared" si="13"/>
        <v>266.2747876492195</v>
      </c>
      <c r="AJ103" s="42">
        <v>81552</v>
      </c>
      <c r="AK103" s="42"/>
      <c r="AL103" s="24">
        <f t="shared" si="14"/>
        <v>306.2700780647456</v>
      </c>
      <c r="AM103" s="16">
        <v>260</v>
      </c>
      <c r="AN103" s="16">
        <v>62577</v>
      </c>
      <c r="AO103" s="16"/>
      <c r="AP103" s="39">
        <f t="shared" si="15"/>
        <v>240.68076923076924</v>
      </c>
      <c r="AQ103" s="42">
        <v>24</v>
      </c>
      <c r="AR103" s="42">
        <v>16775</v>
      </c>
      <c r="AS103" s="42"/>
      <c r="AT103" s="12">
        <f t="shared" si="16"/>
        <v>698.9583333333334</v>
      </c>
      <c r="AU103" s="16">
        <v>2</v>
      </c>
      <c r="AV103" s="16">
        <v>2200</v>
      </c>
      <c r="AW103" s="16"/>
      <c r="AX103" s="39">
        <f t="shared" si="17"/>
        <v>1100</v>
      </c>
      <c r="AY103" s="42"/>
      <c r="AZ103" s="42"/>
      <c r="BA103" s="42"/>
      <c r="BB103" s="12"/>
      <c r="BC103" s="16"/>
      <c r="BD103" s="16"/>
      <c r="BE103" s="16"/>
      <c r="BF103" s="39"/>
      <c r="BG103" s="42"/>
      <c r="BH103" s="42"/>
      <c r="BI103" s="42"/>
      <c r="BJ103" s="12"/>
      <c r="BK103" s="16"/>
      <c r="BL103" s="16"/>
      <c r="BM103" s="16"/>
      <c r="BN103" s="39"/>
      <c r="BO103" s="42"/>
      <c r="BP103" s="42"/>
      <c r="BQ103" s="42"/>
      <c r="BR103" s="12"/>
      <c r="BS103" s="16"/>
      <c r="BT103" s="16"/>
      <c r="BU103" s="16"/>
      <c r="BV103" s="39"/>
    </row>
    <row r="104" spans="1:74" s="25" customFormat="1" ht="12">
      <c r="A104" s="25">
        <v>6</v>
      </c>
      <c r="B104" s="25">
        <f t="shared" si="10"/>
        <v>7</v>
      </c>
      <c r="C104" s="25" t="s">
        <v>301</v>
      </c>
      <c r="D104" s="98">
        <v>0</v>
      </c>
      <c r="E104" s="42">
        <v>185</v>
      </c>
      <c r="F104" s="42">
        <v>9620</v>
      </c>
      <c r="G104" s="42"/>
      <c r="H104" s="20">
        <f t="shared" si="18"/>
        <v>52</v>
      </c>
      <c r="I104" s="16">
        <v>60</v>
      </c>
      <c r="J104" s="16"/>
      <c r="K104" s="16"/>
      <c r="L104" s="16">
        <v>58139</v>
      </c>
      <c r="M104" s="16">
        <v>48</v>
      </c>
      <c r="N104" s="16"/>
      <c r="O104" s="46">
        <f t="shared" si="11"/>
        <v>58139.3</v>
      </c>
      <c r="P104" s="42">
        <v>591239</v>
      </c>
      <c r="Q104" s="42">
        <v>15</v>
      </c>
      <c r="R104" s="20">
        <f t="shared" si="19"/>
        <v>10.169354464192034</v>
      </c>
      <c r="S104" s="16"/>
      <c r="T104" s="16"/>
      <c r="U104" s="71"/>
      <c r="V104" s="41">
        <v>6</v>
      </c>
      <c r="W104" s="41">
        <v>7</v>
      </c>
      <c r="X104" s="42">
        <v>1</v>
      </c>
      <c r="Y104" s="42"/>
      <c r="Z104" s="42"/>
      <c r="AA104" s="42"/>
      <c r="AB104" s="42"/>
      <c r="AC104" s="24">
        <f t="shared" si="12"/>
        <v>0</v>
      </c>
      <c r="AD104" s="16">
        <v>585</v>
      </c>
      <c r="AE104" s="16">
        <v>10</v>
      </c>
      <c r="AF104" s="16">
        <v>210</v>
      </c>
      <c r="AG104" s="16">
        <v>20</v>
      </c>
      <c r="AH104" s="16"/>
      <c r="AI104" s="40">
        <f t="shared" si="13"/>
        <v>210.125</v>
      </c>
      <c r="AJ104" s="42">
        <v>141560</v>
      </c>
      <c r="AK104" s="42"/>
      <c r="AL104" s="24">
        <f t="shared" si="14"/>
        <v>673.6942296252231</v>
      </c>
      <c r="AM104" s="16">
        <v>546</v>
      </c>
      <c r="AN104" s="16">
        <v>115575</v>
      </c>
      <c r="AO104" s="16"/>
      <c r="AP104" s="39">
        <f t="shared" si="15"/>
        <v>211.67582417582418</v>
      </c>
      <c r="AQ104" s="42">
        <v>39</v>
      </c>
      <c r="AR104" s="42">
        <v>25985</v>
      </c>
      <c r="AS104" s="42"/>
      <c r="AT104" s="12">
        <f t="shared" si="16"/>
        <v>666.2820512820513</v>
      </c>
      <c r="AU104" s="16"/>
      <c r="AV104" s="16"/>
      <c r="AW104" s="16"/>
      <c r="AX104" s="39"/>
      <c r="AY104" s="42"/>
      <c r="AZ104" s="42"/>
      <c r="BA104" s="42"/>
      <c r="BB104" s="12"/>
      <c r="BC104" s="16"/>
      <c r="BD104" s="16"/>
      <c r="BE104" s="16"/>
      <c r="BF104" s="39"/>
      <c r="BG104" s="42"/>
      <c r="BH104" s="42"/>
      <c r="BI104" s="42"/>
      <c r="BJ104" s="12"/>
      <c r="BK104" s="16"/>
      <c r="BL104" s="16"/>
      <c r="BM104" s="16"/>
      <c r="BN104" s="39"/>
      <c r="BO104" s="42"/>
      <c r="BP104" s="42"/>
      <c r="BQ104" s="42"/>
      <c r="BR104" s="12"/>
      <c r="BS104" s="16"/>
      <c r="BT104" s="16"/>
      <c r="BU104" s="16"/>
      <c r="BV104" s="39"/>
    </row>
    <row r="105" spans="1:74" s="25" customFormat="1" ht="12">
      <c r="A105" s="25">
        <v>6</v>
      </c>
      <c r="B105" s="25">
        <f t="shared" si="10"/>
        <v>8</v>
      </c>
      <c r="C105" s="25" t="s">
        <v>302</v>
      </c>
      <c r="D105" s="98">
        <v>0</v>
      </c>
      <c r="E105" s="42">
        <v>49</v>
      </c>
      <c r="F105" s="42">
        <v>2015</v>
      </c>
      <c r="G105" s="42"/>
      <c r="H105" s="20">
        <f t="shared" si="18"/>
        <v>41.12244897959184</v>
      </c>
      <c r="I105" s="16">
        <v>92</v>
      </c>
      <c r="J105" s="16"/>
      <c r="K105" s="16"/>
      <c r="L105" s="16">
        <v>22120</v>
      </c>
      <c r="M105" s="16">
        <v>18</v>
      </c>
      <c r="N105" s="16"/>
      <c r="O105" s="46">
        <f t="shared" si="11"/>
        <v>22120.1125</v>
      </c>
      <c r="P105" s="42">
        <v>398477</v>
      </c>
      <c r="Q105" s="42"/>
      <c r="R105" s="20">
        <f t="shared" si="19"/>
        <v>18.014239303710593</v>
      </c>
      <c r="S105" s="16"/>
      <c r="T105" s="16"/>
      <c r="U105" s="71"/>
      <c r="V105" s="41">
        <v>6</v>
      </c>
      <c r="W105" s="41">
        <v>8</v>
      </c>
      <c r="X105" s="42">
        <v>3</v>
      </c>
      <c r="Y105" s="42"/>
      <c r="Z105" s="42">
        <v>2</v>
      </c>
      <c r="AA105" s="42">
        <v>17</v>
      </c>
      <c r="AB105" s="42"/>
      <c r="AC105" s="24">
        <f t="shared" si="12"/>
        <v>2.10625</v>
      </c>
      <c r="AD105" s="16">
        <v>478</v>
      </c>
      <c r="AE105" s="16">
        <v>135</v>
      </c>
      <c r="AF105" s="16">
        <v>449</v>
      </c>
      <c r="AG105" s="16">
        <v>8</v>
      </c>
      <c r="AH105" s="16">
        <v>118</v>
      </c>
      <c r="AI105" s="40">
        <f t="shared" si="13"/>
        <v>449.0527089072544</v>
      </c>
      <c r="AJ105" s="42">
        <v>269090</v>
      </c>
      <c r="AK105" s="42"/>
      <c r="AL105" s="24">
        <f t="shared" si="14"/>
        <v>599.2392310800575</v>
      </c>
      <c r="AM105" s="16">
        <v>314</v>
      </c>
      <c r="AN105" s="16">
        <v>83270</v>
      </c>
      <c r="AO105" s="16"/>
      <c r="AP105" s="39">
        <f t="shared" si="15"/>
        <v>265.1910828025478</v>
      </c>
      <c r="AQ105" s="42">
        <v>103</v>
      </c>
      <c r="AR105" s="42">
        <v>77645</v>
      </c>
      <c r="AS105" s="42"/>
      <c r="AT105" s="12">
        <f t="shared" si="16"/>
        <v>753.8349514563107</v>
      </c>
      <c r="AU105" s="16">
        <v>57</v>
      </c>
      <c r="AV105" s="16">
        <v>87075</v>
      </c>
      <c r="AW105" s="16"/>
      <c r="AX105" s="39">
        <f t="shared" si="17"/>
        <v>1527.6315789473683</v>
      </c>
      <c r="AY105" s="42">
        <v>3</v>
      </c>
      <c r="AZ105" s="42">
        <v>13850</v>
      </c>
      <c r="BA105" s="42"/>
      <c r="BB105" s="12">
        <f>(AZ105+(BA105/100))/AY105</f>
        <v>4616.666666666667</v>
      </c>
      <c r="BC105" s="16">
        <v>1</v>
      </c>
      <c r="BD105" s="16">
        <v>7250</v>
      </c>
      <c r="BE105" s="16"/>
      <c r="BF105" s="39">
        <f>(BD105+(BE105/100))/BC105</f>
        <v>7250</v>
      </c>
      <c r="BG105" s="42"/>
      <c r="BH105" s="42"/>
      <c r="BI105" s="42"/>
      <c r="BJ105" s="12"/>
      <c r="BK105" s="16"/>
      <c r="BL105" s="16"/>
      <c r="BM105" s="16"/>
      <c r="BN105" s="39"/>
      <c r="BO105" s="42"/>
      <c r="BP105" s="42"/>
      <c r="BQ105" s="42"/>
      <c r="BR105" s="12"/>
      <c r="BS105" s="16"/>
      <c r="BT105" s="16"/>
      <c r="BU105" s="16"/>
      <c r="BV105" s="39"/>
    </row>
    <row r="106" spans="1:74" s="25" customFormat="1" ht="12">
      <c r="A106" s="25">
        <v>6</v>
      </c>
      <c r="B106" s="25">
        <f t="shared" si="10"/>
        <v>9</v>
      </c>
      <c r="C106" s="25" t="s">
        <v>303</v>
      </c>
      <c r="D106" s="98">
        <v>0</v>
      </c>
      <c r="E106" s="42">
        <f>209+5/12</f>
        <v>209.41666666666666</v>
      </c>
      <c r="F106" s="42">
        <v>9735</v>
      </c>
      <c r="G106" s="42"/>
      <c r="H106" s="20">
        <f t="shared" si="18"/>
        <v>46.486271388778356</v>
      </c>
      <c r="I106" s="16">
        <v>642</v>
      </c>
      <c r="J106" s="16">
        <v>80</v>
      </c>
      <c r="K106" s="16"/>
      <c r="L106" s="16">
        <v>46907</v>
      </c>
      <c r="M106" s="16">
        <v>44</v>
      </c>
      <c r="N106" s="16"/>
      <c r="O106" s="46">
        <f t="shared" si="11"/>
        <v>46907.275</v>
      </c>
      <c r="P106" s="42">
        <v>556353</v>
      </c>
      <c r="Q106" s="42">
        <v>5</v>
      </c>
      <c r="R106" s="20">
        <f t="shared" si="19"/>
        <v>11.860698580337486</v>
      </c>
      <c r="S106" s="16"/>
      <c r="T106" s="16"/>
      <c r="U106" s="71"/>
      <c r="V106" s="41">
        <v>6</v>
      </c>
      <c r="W106" s="41">
        <v>9</v>
      </c>
      <c r="X106" s="42">
        <v>6</v>
      </c>
      <c r="Y106" s="42">
        <v>1</v>
      </c>
      <c r="Z106" s="42">
        <v>1</v>
      </c>
      <c r="AA106" s="42"/>
      <c r="AB106" s="42"/>
      <c r="AC106" s="24">
        <f t="shared" si="12"/>
        <v>1</v>
      </c>
      <c r="AD106" s="16">
        <f>404+5/6</f>
        <v>404.8333333333333</v>
      </c>
      <c r="AE106" s="16">
        <v>25</v>
      </c>
      <c r="AF106" s="16">
        <v>102</v>
      </c>
      <c r="AG106" s="16">
        <v>97</v>
      </c>
      <c r="AH106" s="16"/>
      <c r="AI106" s="40">
        <f t="shared" si="13"/>
        <v>102.60625</v>
      </c>
      <c r="AJ106" s="42">
        <v>97530</v>
      </c>
      <c r="AK106" s="42"/>
      <c r="AL106" s="24">
        <f t="shared" si="14"/>
        <v>950.5268928549674</v>
      </c>
      <c r="AM106" s="16">
        <f>384+5/6</f>
        <v>384.8333333333333</v>
      </c>
      <c r="AN106" s="16">
        <v>82905</v>
      </c>
      <c r="AO106" s="16">
        <v>50</v>
      </c>
      <c r="AP106" s="39">
        <f t="shared" si="15"/>
        <v>215.43222174101345</v>
      </c>
      <c r="AQ106" s="42">
        <v>18</v>
      </c>
      <c r="AR106" s="42">
        <v>12374</v>
      </c>
      <c r="AS106" s="42">
        <v>50</v>
      </c>
      <c r="AT106" s="12">
        <f t="shared" si="16"/>
        <v>687.4722222222222</v>
      </c>
      <c r="AU106" s="16">
        <v>2</v>
      </c>
      <c r="AV106" s="16">
        <v>2250</v>
      </c>
      <c r="AW106" s="16"/>
      <c r="AX106" s="39">
        <f t="shared" si="17"/>
        <v>1125</v>
      </c>
      <c r="AY106" s="42"/>
      <c r="AZ106" s="42"/>
      <c r="BA106" s="42"/>
      <c r="BB106" s="12"/>
      <c r="BC106" s="16"/>
      <c r="BD106" s="16"/>
      <c r="BE106" s="16"/>
      <c r="BF106" s="39"/>
      <c r="BG106" s="42"/>
      <c r="BH106" s="42"/>
      <c r="BI106" s="42"/>
      <c r="BJ106" s="12"/>
      <c r="BK106" s="16"/>
      <c r="BL106" s="16"/>
      <c r="BM106" s="16"/>
      <c r="BN106" s="39"/>
      <c r="BO106" s="42"/>
      <c r="BP106" s="42"/>
      <c r="BQ106" s="42"/>
      <c r="BR106" s="12"/>
      <c r="BS106" s="16"/>
      <c r="BT106" s="16"/>
      <c r="BU106" s="16"/>
      <c r="BV106" s="39"/>
    </row>
    <row r="107" spans="1:74" s="25" customFormat="1" ht="12">
      <c r="A107" s="25">
        <v>6</v>
      </c>
      <c r="B107" s="25">
        <f t="shared" si="10"/>
        <v>10</v>
      </c>
      <c r="C107" s="25" t="s">
        <v>304</v>
      </c>
      <c r="D107" s="98">
        <v>0</v>
      </c>
      <c r="E107" s="42">
        <v>109</v>
      </c>
      <c r="F107" s="42">
        <v>6471</v>
      </c>
      <c r="G107" s="42">
        <v>40</v>
      </c>
      <c r="H107" s="20">
        <f t="shared" si="18"/>
        <v>59.37064220183486</v>
      </c>
      <c r="I107" s="16">
        <v>364</v>
      </c>
      <c r="J107" s="16">
        <v>80</v>
      </c>
      <c r="K107" s="16"/>
      <c r="L107" s="16">
        <v>43819</v>
      </c>
      <c r="M107" s="16">
        <v>108</v>
      </c>
      <c r="N107" s="16"/>
      <c r="O107" s="46">
        <f t="shared" si="11"/>
        <v>43819.675</v>
      </c>
      <c r="P107" s="42">
        <v>694572</v>
      </c>
      <c r="Q107" s="42">
        <v>45</v>
      </c>
      <c r="R107" s="20">
        <f t="shared" si="19"/>
        <v>15.850698344978595</v>
      </c>
      <c r="S107" s="16"/>
      <c r="T107" s="16"/>
      <c r="U107" s="71"/>
      <c r="V107" s="41">
        <v>6</v>
      </c>
      <c r="W107" s="41">
        <v>10</v>
      </c>
      <c r="X107" s="42">
        <v>5</v>
      </c>
      <c r="Y107" s="42">
        <v>2</v>
      </c>
      <c r="Z107" s="42">
        <v>3</v>
      </c>
      <c r="AA107" s="42"/>
      <c r="AB107" s="42"/>
      <c r="AC107" s="24">
        <f t="shared" si="12"/>
        <v>3</v>
      </c>
      <c r="AD107" s="16">
        <v>575</v>
      </c>
      <c r="AE107" s="16">
        <v>99</v>
      </c>
      <c r="AF107" s="16">
        <v>280</v>
      </c>
      <c r="AG107" s="19">
        <v>60</v>
      </c>
      <c r="AH107" s="16"/>
      <c r="AI107" s="40">
        <f t="shared" si="13"/>
        <v>280.375</v>
      </c>
      <c r="AJ107" s="45">
        <v>186979</v>
      </c>
      <c r="AK107" s="42"/>
      <c r="AL107" s="24">
        <f t="shared" si="14"/>
        <v>666.8889879625501</v>
      </c>
      <c r="AM107" s="16">
        <v>488</v>
      </c>
      <c r="AN107" s="16">
        <v>126802</v>
      </c>
      <c r="AO107" s="16">
        <v>50</v>
      </c>
      <c r="AP107" s="39">
        <f t="shared" si="15"/>
        <v>259.84118852459017</v>
      </c>
      <c r="AQ107" s="42">
        <v>83</v>
      </c>
      <c r="AR107" s="42">
        <v>54716</v>
      </c>
      <c r="AS107" s="42">
        <v>50</v>
      </c>
      <c r="AT107" s="12">
        <f t="shared" si="16"/>
        <v>659.2349397590361</v>
      </c>
      <c r="AU107" s="16">
        <v>4</v>
      </c>
      <c r="AV107" s="16">
        <v>5460</v>
      </c>
      <c r="AW107" s="16"/>
      <c r="AX107" s="39">
        <f t="shared" si="17"/>
        <v>1365</v>
      </c>
      <c r="AY107" s="42"/>
      <c r="AZ107" s="42"/>
      <c r="BA107" s="42"/>
      <c r="BB107" s="12"/>
      <c r="BC107" s="16"/>
      <c r="BD107" s="16"/>
      <c r="BE107" s="16"/>
      <c r="BF107" s="39"/>
      <c r="BG107" s="42"/>
      <c r="BH107" s="42"/>
      <c r="BI107" s="42"/>
      <c r="BJ107" s="12"/>
      <c r="BK107" s="16"/>
      <c r="BL107" s="16"/>
      <c r="BM107" s="16"/>
      <c r="BN107" s="39"/>
      <c r="BO107" s="42"/>
      <c r="BP107" s="42"/>
      <c r="BQ107" s="42"/>
      <c r="BR107" s="12"/>
      <c r="BS107" s="16"/>
      <c r="BT107" s="16"/>
      <c r="BU107" s="16"/>
      <c r="BV107" s="39"/>
    </row>
    <row r="108" spans="1:74" s="25" customFormat="1" ht="12">
      <c r="A108" s="25">
        <v>6</v>
      </c>
      <c r="B108" s="25">
        <f t="shared" si="10"/>
        <v>11</v>
      </c>
      <c r="C108" s="25" t="s">
        <v>305</v>
      </c>
      <c r="D108" s="98">
        <v>0</v>
      </c>
      <c r="E108" s="42">
        <v>94</v>
      </c>
      <c r="F108" s="42">
        <v>4522</v>
      </c>
      <c r="G108" s="42"/>
      <c r="H108" s="20">
        <f t="shared" si="18"/>
        <v>48.1063829787234</v>
      </c>
      <c r="I108" s="16">
        <v>116</v>
      </c>
      <c r="J108" s="16">
        <v>80</v>
      </c>
      <c r="K108" s="16"/>
      <c r="L108" s="16">
        <v>32739</v>
      </c>
      <c r="M108" s="16">
        <v>77</v>
      </c>
      <c r="N108" s="16"/>
      <c r="O108" s="46">
        <f t="shared" si="11"/>
        <v>32739.48125</v>
      </c>
      <c r="P108" s="42">
        <v>508232</v>
      </c>
      <c r="Q108" s="42">
        <v>20</v>
      </c>
      <c r="R108" s="20">
        <f t="shared" si="19"/>
        <v>15.523526353979722</v>
      </c>
      <c r="S108" s="16"/>
      <c r="T108" s="16"/>
      <c r="U108" s="71"/>
      <c r="V108" s="41">
        <v>6</v>
      </c>
      <c r="W108" s="41">
        <v>11</v>
      </c>
      <c r="X108" s="42">
        <v>2</v>
      </c>
      <c r="Y108" s="42">
        <v>4</v>
      </c>
      <c r="Z108" s="42">
        <v>1</v>
      </c>
      <c r="AA108" s="42"/>
      <c r="AB108" s="42"/>
      <c r="AC108" s="24">
        <f t="shared" si="12"/>
        <v>1</v>
      </c>
      <c r="AD108" s="16">
        <v>409</v>
      </c>
      <c r="AE108" s="16">
        <v>37</v>
      </c>
      <c r="AF108" s="16">
        <v>206</v>
      </c>
      <c r="AG108" s="16">
        <v>150</v>
      </c>
      <c r="AH108" s="16">
        <v>8</v>
      </c>
      <c r="AI108" s="40">
        <f t="shared" si="13"/>
        <v>206.9376836547291</v>
      </c>
      <c r="AJ108" s="42">
        <v>123917</v>
      </c>
      <c r="AK108" s="42"/>
      <c r="AL108" s="24">
        <f t="shared" si="14"/>
        <v>598.813120024832</v>
      </c>
      <c r="AM108" s="16">
        <v>361</v>
      </c>
      <c r="AN108" s="16">
        <v>84427</v>
      </c>
      <c r="AO108" s="16"/>
      <c r="AP108" s="39">
        <f t="shared" si="15"/>
        <v>233.86980609418282</v>
      </c>
      <c r="AQ108" s="42">
        <v>40</v>
      </c>
      <c r="AR108" s="42">
        <v>28840</v>
      </c>
      <c r="AS108" s="42"/>
      <c r="AT108" s="12">
        <f t="shared" si="16"/>
        <v>721</v>
      </c>
      <c r="AU108" s="16">
        <v>8</v>
      </c>
      <c r="AV108" s="16">
        <v>10650</v>
      </c>
      <c r="AW108" s="16"/>
      <c r="AX108" s="39">
        <f t="shared" si="17"/>
        <v>1331.25</v>
      </c>
      <c r="AY108" s="42"/>
      <c r="AZ108" s="42"/>
      <c r="BA108" s="42"/>
      <c r="BB108" s="12"/>
      <c r="BC108" s="16"/>
      <c r="BD108" s="16"/>
      <c r="BE108" s="16"/>
      <c r="BF108" s="39"/>
      <c r="BG108" s="42"/>
      <c r="BH108" s="42"/>
      <c r="BI108" s="42"/>
      <c r="BJ108" s="12"/>
      <c r="BK108" s="16"/>
      <c r="BL108" s="16"/>
      <c r="BM108" s="16"/>
      <c r="BN108" s="39"/>
      <c r="BO108" s="42"/>
      <c r="BP108" s="42"/>
      <c r="BQ108" s="42"/>
      <c r="BR108" s="12"/>
      <c r="BS108" s="16"/>
      <c r="BT108" s="16"/>
      <c r="BU108" s="16"/>
      <c r="BV108" s="39"/>
    </row>
    <row r="109" spans="1:74" s="25" customFormat="1" ht="12">
      <c r="A109" s="25">
        <v>6</v>
      </c>
      <c r="B109" s="25">
        <f t="shared" si="10"/>
        <v>12</v>
      </c>
      <c r="C109" s="25" t="s">
        <v>306</v>
      </c>
      <c r="D109" s="98">
        <v>0</v>
      </c>
      <c r="E109" s="42">
        <v>156.5</v>
      </c>
      <c r="F109" s="42">
        <v>9180</v>
      </c>
      <c r="G109" s="42"/>
      <c r="H109" s="20">
        <f t="shared" si="18"/>
        <v>58.65814696485623</v>
      </c>
      <c r="I109" s="16">
        <v>268</v>
      </c>
      <c r="J109" s="16">
        <v>80</v>
      </c>
      <c r="K109" s="16"/>
      <c r="L109" s="16">
        <v>28423</v>
      </c>
      <c r="M109" s="16">
        <v>156</v>
      </c>
      <c r="N109" s="16">
        <v>56</v>
      </c>
      <c r="O109" s="46">
        <f t="shared" si="11"/>
        <v>28423.976285583103</v>
      </c>
      <c r="P109" s="42">
        <v>461330</v>
      </c>
      <c r="Q109" s="42">
        <v>60</v>
      </c>
      <c r="R109" s="20">
        <f t="shared" si="19"/>
        <v>16.2303329894766</v>
      </c>
      <c r="S109" s="16"/>
      <c r="T109" s="16"/>
      <c r="U109" s="71"/>
      <c r="V109" s="41">
        <v>6</v>
      </c>
      <c r="W109" s="41">
        <v>12</v>
      </c>
      <c r="X109" s="42">
        <v>3</v>
      </c>
      <c r="Y109" s="42">
        <v>1</v>
      </c>
      <c r="Z109" s="42">
        <v>1</v>
      </c>
      <c r="AA109" s="42"/>
      <c r="AB109" s="42"/>
      <c r="AC109" s="24">
        <f t="shared" si="12"/>
        <v>1</v>
      </c>
      <c r="AD109" s="16">
        <v>413</v>
      </c>
      <c r="AE109" s="16">
        <v>106</v>
      </c>
      <c r="AF109" s="16">
        <v>115</v>
      </c>
      <c r="AG109" s="16">
        <v>130</v>
      </c>
      <c r="AH109" s="16">
        <v>121</v>
      </c>
      <c r="AI109" s="40">
        <f t="shared" si="13"/>
        <v>115.81527777777778</v>
      </c>
      <c r="AJ109" s="42">
        <v>133557</v>
      </c>
      <c r="AK109" s="42"/>
      <c r="AL109" s="24">
        <f t="shared" si="14"/>
        <v>1153.1898257522155</v>
      </c>
      <c r="AM109" s="16">
        <v>350</v>
      </c>
      <c r="AN109" s="16">
        <v>88359</v>
      </c>
      <c r="AO109" s="16"/>
      <c r="AP109" s="39">
        <f t="shared" si="15"/>
        <v>252.4542857142857</v>
      </c>
      <c r="AQ109" s="42">
        <v>60</v>
      </c>
      <c r="AR109" s="42">
        <v>41753</v>
      </c>
      <c r="AS109" s="42"/>
      <c r="AT109" s="12">
        <f t="shared" si="16"/>
        <v>695.8833333333333</v>
      </c>
      <c r="AU109" s="16">
        <v>3</v>
      </c>
      <c r="AV109" s="16">
        <v>3445</v>
      </c>
      <c r="AW109" s="16"/>
      <c r="AX109" s="39">
        <f t="shared" si="17"/>
        <v>1148.3333333333333</v>
      </c>
      <c r="AY109" s="42"/>
      <c r="AZ109" s="42"/>
      <c r="BA109" s="42"/>
      <c r="BB109" s="12"/>
      <c r="BC109" s="16"/>
      <c r="BD109" s="16"/>
      <c r="BE109" s="16"/>
      <c r="BF109" s="39"/>
      <c r="BG109" s="42"/>
      <c r="BH109" s="42"/>
      <c r="BI109" s="42"/>
      <c r="BJ109" s="12"/>
      <c r="BK109" s="16"/>
      <c r="BL109" s="16"/>
      <c r="BM109" s="16"/>
      <c r="BN109" s="39"/>
      <c r="BO109" s="42"/>
      <c r="BP109" s="42"/>
      <c r="BQ109" s="42"/>
      <c r="BR109" s="12"/>
      <c r="BS109" s="16"/>
      <c r="BT109" s="16"/>
      <c r="BU109" s="16"/>
      <c r="BV109" s="39"/>
    </row>
    <row r="110" spans="1:74" s="25" customFormat="1" ht="12">
      <c r="A110" s="25">
        <v>6</v>
      </c>
      <c r="B110" s="25">
        <f t="shared" si="10"/>
        <v>13</v>
      </c>
      <c r="C110" s="25" t="s">
        <v>307</v>
      </c>
      <c r="D110" s="98">
        <v>0</v>
      </c>
      <c r="E110" s="42">
        <v>52</v>
      </c>
      <c r="F110" s="42">
        <v>3665</v>
      </c>
      <c r="G110" s="42"/>
      <c r="H110" s="20">
        <f t="shared" si="18"/>
        <v>70.48076923076923</v>
      </c>
      <c r="I110" s="16">
        <v>189</v>
      </c>
      <c r="J110" s="16">
        <v>120</v>
      </c>
      <c r="K110" s="16"/>
      <c r="L110" s="16">
        <v>21681</v>
      </c>
      <c r="M110" s="16">
        <v>41</v>
      </c>
      <c r="N110" s="16"/>
      <c r="O110" s="46">
        <f t="shared" si="11"/>
        <v>21681.25625</v>
      </c>
      <c r="P110" s="42">
        <v>317400</v>
      </c>
      <c r="Q110" s="42">
        <v>42</v>
      </c>
      <c r="R110" s="20">
        <f t="shared" si="19"/>
        <v>14.639392493689105</v>
      </c>
      <c r="S110" s="16"/>
      <c r="T110" s="16"/>
      <c r="U110" s="71"/>
      <c r="V110" s="41">
        <v>6</v>
      </c>
      <c r="W110" s="41">
        <v>13</v>
      </c>
      <c r="X110" s="42">
        <v>3</v>
      </c>
      <c r="Y110" s="42">
        <v>2</v>
      </c>
      <c r="Z110" s="42">
        <v>120</v>
      </c>
      <c r="AA110" s="42"/>
      <c r="AB110" s="42"/>
      <c r="AC110" s="24">
        <f t="shared" si="12"/>
        <v>120</v>
      </c>
      <c r="AD110" s="16">
        <v>343</v>
      </c>
      <c r="AE110" s="16">
        <v>22</v>
      </c>
      <c r="AF110" s="16">
        <v>98</v>
      </c>
      <c r="AG110" s="16">
        <v>123</v>
      </c>
      <c r="AH110" s="16">
        <v>227</v>
      </c>
      <c r="AI110" s="40">
        <f t="shared" si="13"/>
        <v>98.77396120293847</v>
      </c>
      <c r="AJ110" s="42">
        <v>97795</v>
      </c>
      <c r="AK110" s="42"/>
      <c r="AL110" s="24">
        <f t="shared" si="14"/>
        <v>990.088873717162</v>
      </c>
      <c r="AM110" s="16">
        <v>310</v>
      </c>
      <c r="AN110" s="16">
        <v>74402</v>
      </c>
      <c r="AO110" s="16"/>
      <c r="AP110" s="39">
        <f t="shared" si="15"/>
        <v>240.00645161290322</v>
      </c>
      <c r="AQ110" s="42">
        <v>32</v>
      </c>
      <c r="AR110" s="42">
        <v>22313</v>
      </c>
      <c r="AS110" s="42"/>
      <c r="AT110" s="12">
        <f t="shared" si="16"/>
        <v>697.28125</v>
      </c>
      <c r="AU110" s="16">
        <v>1</v>
      </c>
      <c r="AV110" s="16">
        <v>1080</v>
      </c>
      <c r="AW110" s="16"/>
      <c r="AX110" s="39">
        <f t="shared" si="17"/>
        <v>1080</v>
      </c>
      <c r="AY110" s="42"/>
      <c r="AZ110" s="42"/>
      <c r="BA110" s="42"/>
      <c r="BB110" s="12"/>
      <c r="BC110" s="16"/>
      <c r="BD110" s="16"/>
      <c r="BE110" s="16"/>
      <c r="BF110" s="39"/>
      <c r="BG110" s="42"/>
      <c r="BH110" s="42"/>
      <c r="BI110" s="42"/>
      <c r="BJ110" s="12"/>
      <c r="BK110" s="16"/>
      <c r="BL110" s="16"/>
      <c r="BM110" s="16"/>
      <c r="BN110" s="39"/>
      <c r="BO110" s="42"/>
      <c r="BP110" s="42"/>
      <c r="BQ110" s="42"/>
      <c r="BR110" s="12"/>
      <c r="BS110" s="16"/>
      <c r="BT110" s="16"/>
      <c r="BU110" s="16"/>
      <c r="BV110" s="39"/>
    </row>
    <row r="111" spans="1:74" s="25" customFormat="1" ht="12">
      <c r="A111" s="25">
        <v>6</v>
      </c>
      <c r="B111" s="25">
        <f t="shared" si="10"/>
        <v>14</v>
      </c>
      <c r="C111" s="25" t="s">
        <v>308</v>
      </c>
      <c r="D111" s="98">
        <v>0</v>
      </c>
      <c r="E111" s="42">
        <v>76</v>
      </c>
      <c r="F111" s="42">
        <v>3740</v>
      </c>
      <c r="G111" s="42"/>
      <c r="H111" s="20">
        <f t="shared" si="18"/>
        <v>49.21052631578947</v>
      </c>
      <c r="I111" s="16">
        <v>219</v>
      </c>
      <c r="J111" s="16">
        <v>120</v>
      </c>
      <c r="K111" s="16"/>
      <c r="L111" s="16">
        <v>37289</v>
      </c>
      <c r="M111" s="16">
        <v>94</v>
      </c>
      <c r="N111" s="16"/>
      <c r="O111" s="46">
        <f t="shared" si="11"/>
        <v>37289.5875</v>
      </c>
      <c r="P111" s="42">
        <v>360620</v>
      </c>
      <c r="Q111" s="42"/>
      <c r="R111" s="20">
        <f t="shared" si="19"/>
        <v>9.670796170646833</v>
      </c>
      <c r="S111" s="16"/>
      <c r="T111" s="16"/>
      <c r="U111" s="71"/>
      <c r="V111" s="41">
        <v>6</v>
      </c>
      <c r="W111" s="41">
        <v>14</v>
      </c>
      <c r="X111" s="42">
        <v>5</v>
      </c>
      <c r="Y111" s="42">
        <v>2</v>
      </c>
      <c r="Z111" s="42">
        <v>4</v>
      </c>
      <c r="AA111" s="42">
        <v>40</v>
      </c>
      <c r="AB111" s="42"/>
      <c r="AC111" s="24">
        <f t="shared" si="12"/>
        <v>4.25</v>
      </c>
      <c r="AD111" s="16">
        <v>402</v>
      </c>
      <c r="AE111" s="16">
        <v>102</v>
      </c>
      <c r="AF111" s="16">
        <v>260</v>
      </c>
      <c r="AG111" s="16">
        <v>14</v>
      </c>
      <c r="AH111" s="16">
        <v>172</v>
      </c>
      <c r="AI111" s="40">
        <f t="shared" si="13"/>
        <v>260.0914485766758</v>
      </c>
      <c r="AJ111" s="42">
        <v>113738</v>
      </c>
      <c r="AK111" s="42"/>
      <c r="AL111" s="24">
        <f t="shared" si="14"/>
        <v>437.30003666948573</v>
      </c>
      <c r="AM111" s="16">
        <v>364</v>
      </c>
      <c r="AN111" s="16">
        <v>82848</v>
      </c>
      <c r="AO111" s="16"/>
      <c r="AP111" s="39">
        <f t="shared" si="15"/>
        <v>227.6043956043956</v>
      </c>
      <c r="AQ111" s="42">
        <v>34</v>
      </c>
      <c r="AR111" s="42">
        <v>23890</v>
      </c>
      <c r="AS111" s="42"/>
      <c r="AT111" s="12">
        <f t="shared" si="16"/>
        <v>702.6470588235294</v>
      </c>
      <c r="AU111" s="16">
        <v>4</v>
      </c>
      <c r="AV111" s="16">
        <v>7000</v>
      </c>
      <c r="AW111" s="16"/>
      <c r="AX111" s="39">
        <f t="shared" si="17"/>
        <v>1750</v>
      </c>
      <c r="AY111" s="42"/>
      <c r="AZ111" s="42"/>
      <c r="BA111" s="42"/>
      <c r="BB111" s="12"/>
      <c r="BC111" s="16"/>
      <c r="BD111" s="16"/>
      <c r="BE111" s="16"/>
      <c r="BF111" s="39"/>
      <c r="BG111" s="42"/>
      <c r="BH111" s="42"/>
      <c r="BI111" s="42"/>
      <c r="BJ111" s="12"/>
      <c r="BK111" s="16"/>
      <c r="BL111" s="16"/>
      <c r="BM111" s="16"/>
      <c r="BN111" s="39"/>
      <c r="BO111" s="42"/>
      <c r="BP111" s="42"/>
      <c r="BQ111" s="42"/>
      <c r="BR111" s="12"/>
      <c r="BS111" s="16"/>
      <c r="BT111" s="16"/>
      <c r="BU111" s="16"/>
      <c r="BV111" s="39"/>
    </row>
    <row r="112" spans="1:74" s="25" customFormat="1" ht="12">
      <c r="A112" s="25">
        <v>6</v>
      </c>
      <c r="B112" s="25">
        <f t="shared" si="10"/>
        <v>15</v>
      </c>
      <c r="C112" s="25" t="s">
        <v>309</v>
      </c>
      <c r="D112" s="98">
        <v>0</v>
      </c>
      <c r="E112" s="42">
        <v>108</v>
      </c>
      <c r="F112" s="42">
        <v>3423</v>
      </c>
      <c r="G112" s="42"/>
      <c r="H112" s="20">
        <f t="shared" si="18"/>
        <v>31.694444444444443</v>
      </c>
      <c r="I112" s="16">
        <v>795</v>
      </c>
      <c r="J112" s="16"/>
      <c r="K112" s="16"/>
      <c r="L112" s="16">
        <v>40618</v>
      </c>
      <c r="M112" s="16">
        <v>152</v>
      </c>
      <c r="N112" s="16"/>
      <c r="O112" s="46">
        <f t="shared" si="11"/>
        <v>40618.95</v>
      </c>
      <c r="P112" s="42">
        <v>328029</v>
      </c>
      <c r="Q112" s="42">
        <v>60</v>
      </c>
      <c r="R112" s="20">
        <f t="shared" si="19"/>
        <v>8.075777438855509</v>
      </c>
      <c r="S112" s="16"/>
      <c r="T112" s="16"/>
      <c r="U112" s="71"/>
      <c r="V112" s="41">
        <v>6</v>
      </c>
      <c r="W112" s="41">
        <v>15</v>
      </c>
      <c r="X112" s="42">
        <v>5</v>
      </c>
      <c r="Y112" s="42">
        <v>4</v>
      </c>
      <c r="Z112" s="42">
        <v>10</v>
      </c>
      <c r="AA112" s="42"/>
      <c r="AB112" s="42"/>
      <c r="AC112" s="24">
        <f t="shared" si="12"/>
        <v>10</v>
      </c>
      <c r="AD112" s="16">
        <v>369</v>
      </c>
      <c r="AE112" s="16">
        <v>31</v>
      </c>
      <c r="AF112" s="16">
        <v>674</v>
      </c>
      <c r="AG112" s="16">
        <v>17</v>
      </c>
      <c r="AH112" s="16"/>
      <c r="AI112" s="40">
        <f t="shared" si="13"/>
        <v>674.10625</v>
      </c>
      <c r="AJ112" s="42">
        <v>105633</v>
      </c>
      <c r="AK112" s="42"/>
      <c r="AL112" s="24">
        <f t="shared" si="14"/>
        <v>156.70081682227394</v>
      </c>
      <c r="AM112" s="16">
        <v>335</v>
      </c>
      <c r="AN112" s="16">
        <v>80633</v>
      </c>
      <c r="AO112" s="16"/>
      <c r="AP112" s="39">
        <f t="shared" si="15"/>
        <v>240.69552238805971</v>
      </c>
      <c r="AQ112" s="42">
        <v>33</v>
      </c>
      <c r="AR112" s="42">
        <v>23800</v>
      </c>
      <c r="AS112" s="42"/>
      <c r="AT112" s="12">
        <f t="shared" si="16"/>
        <v>721.2121212121212</v>
      </c>
      <c r="AU112" s="16">
        <v>1</v>
      </c>
      <c r="AV112" s="16">
        <v>1200</v>
      </c>
      <c r="AW112" s="16"/>
      <c r="AX112" s="39">
        <f t="shared" si="17"/>
        <v>1200</v>
      </c>
      <c r="AY112" s="42"/>
      <c r="AZ112" s="42"/>
      <c r="BA112" s="42"/>
      <c r="BB112" s="12"/>
      <c r="BC112" s="16"/>
      <c r="BD112" s="16"/>
      <c r="BE112" s="16"/>
      <c r="BF112" s="39"/>
      <c r="BG112" s="42"/>
      <c r="BH112" s="42"/>
      <c r="BI112" s="42"/>
      <c r="BJ112" s="12"/>
      <c r="BK112" s="16"/>
      <c r="BL112" s="16"/>
      <c r="BM112" s="16"/>
      <c r="BN112" s="39"/>
      <c r="BO112" s="42"/>
      <c r="BP112" s="42"/>
      <c r="BQ112" s="42"/>
      <c r="BR112" s="12"/>
      <c r="BS112" s="16"/>
      <c r="BT112" s="16"/>
      <c r="BU112" s="16"/>
      <c r="BV112" s="39"/>
    </row>
    <row r="113" spans="1:74" s="25" customFormat="1" ht="12">
      <c r="A113" s="25">
        <v>6</v>
      </c>
      <c r="B113" s="25">
        <f aca="true" t="shared" si="20" ref="B113:B168">B112+1</f>
        <v>16</v>
      </c>
      <c r="C113" s="25" t="s">
        <v>310</v>
      </c>
      <c r="D113" s="98">
        <v>0</v>
      </c>
      <c r="E113" s="42">
        <v>39</v>
      </c>
      <c r="F113" s="42">
        <v>1755</v>
      </c>
      <c r="G113" s="42"/>
      <c r="H113" s="20">
        <f t="shared" si="18"/>
        <v>45</v>
      </c>
      <c r="I113" s="16">
        <v>2900</v>
      </c>
      <c r="J113" s="16">
        <v>38</v>
      </c>
      <c r="K113" s="16"/>
      <c r="L113" s="16">
        <v>35349</v>
      </c>
      <c r="M113" s="16">
        <v>115</v>
      </c>
      <c r="N113" s="16">
        <v>114</v>
      </c>
      <c r="O113" s="46">
        <f t="shared" si="11"/>
        <v>35349.72136707989</v>
      </c>
      <c r="P113" s="42">
        <v>161730</v>
      </c>
      <c r="Q113" s="42"/>
      <c r="R113" s="20">
        <f t="shared" si="19"/>
        <v>4.575142143853337</v>
      </c>
      <c r="S113" s="16"/>
      <c r="T113" s="16"/>
      <c r="U113" s="71"/>
      <c r="V113" s="41">
        <v>6</v>
      </c>
      <c r="W113" s="41">
        <v>16</v>
      </c>
      <c r="X113" s="42">
        <v>2</v>
      </c>
      <c r="Y113" s="42"/>
      <c r="Z113" s="42"/>
      <c r="AA113" s="42">
        <v>106</v>
      </c>
      <c r="AB113" s="42"/>
      <c r="AC113" s="24">
        <f t="shared" si="12"/>
        <v>0.6625</v>
      </c>
      <c r="AD113" s="16">
        <v>341</v>
      </c>
      <c r="AE113" s="16">
        <v>92</v>
      </c>
      <c r="AF113" s="16">
        <v>209</v>
      </c>
      <c r="AG113" s="16">
        <v>71</v>
      </c>
      <c r="AH113" s="16">
        <v>36</v>
      </c>
      <c r="AI113" s="40">
        <f t="shared" si="13"/>
        <v>209.444576446281</v>
      </c>
      <c r="AJ113" s="42">
        <v>185546</v>
      </c>
      <c r="AK113" s="42"/>
      <c r="AL113" s="24">
        <f t="shared" si="14"/>
        <v>885.8954628867624</v>
      </c>
      <c r="AM113" s="16">
        <v>216</v>
      </c>
      <c r="AN113" s="16">
        <v>66186</v>
      </c>
      <c r="AO113" s="16"/>
      <c r="AP113" s="39">
        <f t="shared" si="15"/>
        <v>306.4166666666667</v>
      </c>
      <c r="AQ113" s="42">
        <v>92</v>
      </c>
      <c r="AR113" s="42">
        <v>67110</v>
      </c>
      <c r="AS113" s="42"/>
      <c r="AT113" s="12">
        <f t="shared" si="16"/>
        <v>729.4565217391304</v>
      </c>
      <c r="AU113" s="16">
        <v>32</v>
      </c>
      <c r="AV113" s="16">
        <v>49100</v>
      </c>
      <c r="AW113" s="16"/>
      <c r="AX113" s="39">
        <f t="shared" si="17"/>
        <v>1534.375</v>
      </c>
      <c r="AY113" s="42">
        <v>1</v>
      </c>
      <c r="AZ113" s="42">
        <v>3150</v>
      </c>
      <c r="BA113" s="42"/>
      <c r="BB113" s="12">
        <f>(AZ113+(BA113/100))/AY113</f>
        <v>3150</v>
      </c>
      <c r="BC113" s="16"/>
      <c r="BD113" s="16"/>
      <c r="BE113" s="16"/>
      <c r="BF113" s="39"/>
      <c r="BG113" s="42"/>
      <c r="BH113" s="42"/>
      <c r="BI113" s="42"/>
      <c r="BJ113" s="12"/>
      <c r="BK113" s="16"/>
      <c r="BL113" s="16"/>
      <c r="BM113" s="16"/>
      <c r="BN113" s="39"/>
      <c r="BO113" s="42"/>
      <c r="BP113" s="42"/>
      <c r="BQ113" s="42"/>
      <c r="BR113" s="12"/>
      <c r="BS113" s="16"/>
      <c r="BT113" s="16"/>
      <c r="BU113" s="16"/>
      <c r="BV113" s="39"/>
    </row>
    <row r="114" spans="1:74" s="25" customFormat="1" ht="12">
      <c r="A114" s="25">
        <v>6</v>
      </c>
      <c r="B114" s="25">
        <f t="shared" si="20"/>
        <v>17</v>
      </c>
      <c r="C114" s="25" t="s">
        <v>434</v>
      </c>
      <c r="D114" s="98">
        <v>0</v>
      </c>
      <c r="E114" s="42">
        <v>96</v>
      </c>
      <c r="F114" s="42">
        <v>4012</v>
      </c>
      <c r="G114" s="42"/>
      <c r="H114" s="20">
        <f t="shared" si="18"/>
        <v>41.791666666666664</v>
      </c>
      <c r="I114" s="16">
        <v>16318</v>
      </c>
      <c r="J114" s="16">
        <v>93</v>
      </c>
      <c r="K114" s="16"/>
      <c r="L114" s="16">
        <v>40894</v>
      </c>
      <c r="M114" s="16">
        <v>28</v>
      </c>
      <c r="N114" s="16"/>
      <c r="O114" s="46">
        <f t="shared" si="11"/>
        <v>40894.175</v>
      </c>
      <c r="P114" s="42">
        <v>344673</v>
      </c>
      <c r="Q114" s="42">
        <v>10</v>
      </c>
      <c r="R114" s="20">
        <f t="shared" si="19"/>
        <v>8.428415538398806</v>
      </c>
      <c r="S114" s="16"/>
      <c r="T114" s="16"/>
      <c r="U114" s="71"/>
      <c r="V114" s="41">
        <v>6</v>
      </c>
      <c r="W114" s="41">
        <v>17</v>
      </c>
      <c r="X114" s="42">
        <v>7</v>
      </c>
      <c r="Y114" s="42">
        <v>1</v>
      </c>
      <c r="Z114" s="42">
        <v>3</v>
      </c>
      <c r="AA114" s="42">
        <v>36</v>
      </c>
      <c r="AB114" s="42"/>
      <c r="AC114" s="24">
        <f t="shared" si="12"/>
        <v>3.225</v>
      </c>
      <c r="AD114" s="16">
        <v>357</v>
      </c>
      <c r="AE114" s="16">
        <v>17</v>
      </c>
      <c r="AF114" s="16">
        <v>145</v>
      </c>
      <c r="AG114" s="16">
        <v>16</v>
      </c>
      <c r="AH114" s="16"/>
      <c r="AI114" s="40">
        <f t="shared" si="13"/>
        <v>145.1</v>
      </c>
      <c r="AJ114" s="42">
        <v>99682</v>
      </c>
      <c r="AK114" s="42"/>
      <c r="AL114" s="24">
        <f t="shared" si="14"/>
        <v>686.9882839421089</v>
      </c>
      <c r="AM114" s="16">
        <v>322</v>
      </c>
      <c r="AN114" s="16">
        <v>75742</v>
      </c>
      <c r="AO114" s="16"/>
      <c r="AP114" s="39">
        <f t="shared" si="15"/>
        <v>235.22360248447205</v>
      </c>
      <c r="AQ114" s="42">
        <v>34</v>
      </c>
      <c r="AR114" s="42">
        <v>22840</v>
      </c>
      <c r="AS114" s="42"/>
      <c r="AT114" s="12">
        <f t="shared" si="16"/>
        <v>671.7647058823529</v>
      </c>
      <c r="AU114" s="16">
        <v>1</v>
      </c>
      <c r="AV114" s="16">
        <v>1100</v>
      </c>
      <c r="AW114" s="16"/>
      <c r="AX114" s="39">
        <f t="shared" si="17"/>
        <v>1100</v>
      </c>
      <c r="AY114" s="42"/>
      <c r="AZ114" s="42"/>
      <c r="BA114" s="42"/>
      <c r="BB114" s="12"/>
      <c r="BC114" s="16"/>
      <c r="BD114" s="16"/>
      <c r="BE114" s="16"/>
      <c r="BF114" s="39"/>
      <c r="BG114" s="42"/>
      <c r="BH114" s="42"/>
      <c r="BI114" s="42"/>
      <c r="BJ114" s="12"/>
      <c r="BK114" s="16"/>
      <c r="BL114" s="16"/>
      <c r="BM114" s="16"/>
      <c r="BN114" s="39"/>
      <c r="BO114" s="42"/>
      <c r="BP114" s="42"/>
      <c r="BQ114" s="42"/>
      <c r="BR114" s="12"/>
      <c r="BS114" s="16"/>
      <c r="BT114" s="16"/>
      <c r="BU114" s="16"/>
      <c r="BV114" s="39"/>
    </row>
    <row r="115" spans="1:74" s="25" customFormat="1" ht="12">
      <c r="A115" s="25">
        <v>6</v>
      </c>
      <c r="B115" s="25">
        <f t="shared" si="20"/>
        <v>18</v>
      </c>
      <c r="C115" s="25" t="s">
        <v>435</v>
      </c>
      <c r="D115" s="98">
        <v>0</v>
      </c>
      <c r="E115" s="42">
        <v>73</v>
      </c>
      <c r="F115" s="42">
        <v>4304</v>
      </c>
      <c r="G115" s="42"/>
      <c r="H115" s="20">
        <f t="shared" si="18"/>
        <v>58.95890410958904</v>
      </c>
      <c r="I115" s="16">
        <v>290</v>
      </c>
      <c r="J115" s="16">
        <v>80</v>
      </c>
      <c r="K115" s="16"/>
      <c r="L115" s="16">
        <v>33339</v>
      </c>
      <c r="M115" s="16">
        <v>20</v>
      </c>
      <c r="N115" s="16">
        <v>64</v>
      </c>
      <c r="O115" s="46">
        <f t="shared" si="11"/>
        <v>33339.12646923783</v>
      </c>
      <c r="P115" s="42">
        <v>337900</v>
      </c>
      <c r="Q115" s="42">
        <v>50</v>
      </c>
      <c r="R115" s="20">
        <f t="shared" si="19"/>
        <v>10.135253552962235</v>
      </c>
      <c r="S115" s="16"/>
      <c r="T115" s="16"/>
      <c r="U115" s="71"/>
      <c r="V115" s="41">
        <v>6</v>
      </c>
      <c r="W115" s="41">
        <v>18</v>
      </c>
      <c r="X115" s="42">
        <v>4</v>
      </c>
      <c r="Y115" s="42">
        <v>1</v>
      </c>
      <c r="Z115" s="42">
        <v>2</v>
      </c>
      <c r="AA115" s="42">
        <v>80</v>
      </c>
      <c r="AB115" s="42"/>
      <c r="AC115" s="24">
        <f t="shared" si="12"/>
        <v>2.5</v>
      </c>
      <c r="AD115" s="16">
        <v>548</v>
      </c>
      <c r="AE115" s="16">
        <v>53</v>
      </c>
      <c r="AF115" s="16">
        <v>362</v>
      </c>
      <c r="AG115" s="16">
        <v>130</v>
      </c>
      <c r="AH115" s="16">
        <v>227</v>
      </c>
      <c r="AI115" s="40">
        <f t="shared" si="13"/>
        <v>362.8177112029385</v>
      </c>
      <c r="AJ115" s="42">
        <v>167042</v>
      </c>
      <c r="AK115" s="42"/>
      <c r="AL115" s="24">
        <f t="shared" si="14"/>
        <v>460.4020003493344</v>
      </c>
      <c r="AM115" s="16">
        <v>496</v>
      </c>
      <c r="AN115" s="16">
        <v>128795</v>
      </c>
      <c r="AO115" s="16"/>
      <c r="AP115" s="39">
        <f t="shared" si="15"/>
        <v>259.66733870967744</v>
      </c>
      <c r="AQ115" s="42">
        <v>49</v>
      </c>
      <c r="AR115" s="42">
        <v>34347</v>
      </c>
      <c r="AS115" s="42"/>
      <c r="AT115" s="12">
        <f t="shared" si="16"/>
        <v>700.9591836734694</v>
      </c>
      <c r="AU115" s="16">
        <v>3</v>
      </c>
      <c r="AV115" s="16">
        <v>3900</v>
      </c>
      <c r="AW115" s="16"/>
      <c r="AX115" s="39">
        <f t="shared" si="17"/>
        <v>1300</v>
      </c>
      <c r="AY115" s="42"/>
      <c r="AZ115" s="42"/>
      <c r="BA115" s="42"/>
      <c r="BB115" s="12"/>
      <c r="BC115" s="16"/>
      <c r="BD115" s="16"/>
      <c r="BE115" s="16"/>
      <c r="BF115" s="39"/>
      <c r="BG115" s="42"/>
      <c r="BH115" s="42"/>
      <c r="BI115" s="42"/>
      <c r="BJ115" s="12"/>
      <c r="BK115" s="16"/>
      <c r="BL115" s="16"/>
      <c r="BM115" s="16"/>
      <c r="BN115" s="39"/>
      <c r="BO115" s="42"/>
      <c r="BP115" s="42"/>
      <c r="BQ115" s="42"/>
      <c r="BR115" s="12"/>
      <c r="BS115" s="16"/>
      <c r="BT115" s="16"/>
      <c r="BU115" s="16"/>
      <c r="BV115" s="39"/>
    </row>
    <row r="116" spans="1:74" s="25" customFormat="1" ht="12">
      <c r="A116" s="25">
        <v>6</v>
      </c>
      <c r="B116" s="25">
        <f t="shared" si="20"/>
        <v>19</v>
      </c>
      <c r="C116" s="25" t="s">
        <v>436</v>
      </c>
      <c r="D116" s="98">
        <v>0</v>
      </c>
      <c r="E116" s="42">
        <v>232</v>
      </c>
      <c r="F116" s="42">
        <v>12743</v>
      </c>
      <c r="G116" s="42"/>
      <c r="H116" s="20">
        <f t="shared" si="18"/>
        <v>54.92672413793103</v>
      </c>
      <c r="I116" s="16">
        <v>116</v>
      </c>
      <c r="J116" s="16">
        <v>80</v>
      </c>
      <c r="K116" s="16"/>
      <c r="L116" s="16">
        <v>34609</v>
      </c>
      <c r="M116" s="16">
        <v>143</v>
      </c>
      <c r="N116" s="16"/>
      <c r="O116" s="46">
        <f t="shared" si="11"/>
        <v>34609.89375</v>
      </c>
      <c r="P116" s="42">
        <v>232488</v>
      </c>
      <c r="Q116" s="42">
        <v>73</v>
      </c>
      <c r="R116" s="20">
        <f t="shared" si="19"/>
        <v>6.717406637516765</v>
      </c>
      <c r="S116" s="16"/>
      <c r="T116" s="16"/>
      <c r="U116" s="71"/>
      <c r="V116" s="41">
        <v>6</v>
      </c>
      <c r="W116" s="41">
        <v>19</v>
      </c>
      <c r="X116" s="42">
        <v>5</v>
      </c>
      <c r="Y116" s="42">
        <v>3</v>
      </c>
      <c r="Z116" s="42">
        <v>3</v>
      </c>
      <c r="AA116" s="42"/>
      <c r="AB116" s="42"/>
      <c r="AC116" s="24">
        <f t="shared" si="12"/>
        <v>3</v>
      </c>
      <c r="AD116" s="16">
        <v>607</v>
      </c>
      <c r="AE116" s="16">
        <v>17</v>
      </c>
      <c r="AF116" s="16">
        <v>350</v>
      </c>
      <c r="AG116" s="16">
        <v>139</v>
      </c>
      <c r="AH116" s="16"/>
      <c r="AI116" s="40">
        <f t="shared" si="13"/>
        <v>350.86875</v>
      </c>
      <c r="AJ116" s="42">
        <v>138626</v>
      </c>
      <c r="AK116" s="42"/>
      <c r="AL116" s="24">
        <f t="shared" si="14"/>
        <v>395.09360693991704</v>
      </c>
      <c r="AM116" s="16">
        <v>601</v>
      </c>
      <c r="AN116" s="16">
        <v>134676</v>
      </c>
      <c r="AO116" s="16"/>
      <c r="AP116" s="39">
        <f t="shared" si="15"/>
        <v>224.08652246256239</v>
      </c>
      <c r="AQ116" s="42">
        <v>6</v>
      </c>
      <c r="AR116" s="42">
        <v>3950</v>
      </c>
      <c r="AS116" s="42"/>
      <c r="AT116" s="12">
        <f t="shared" si="16"/>
        <v>658.3333333333334</v>
      </c>
      <c r="AU116" s="16"/>
      <c r="AV116" s="16"/>
      <c r="AW116" s="16"/>
      <c r="AX116" s="39"/>
      <c r="AY116" s="42"/>
      <c r="AZ116" s="42"/>
      <c r="BA116" s="42"/>
      <c r="BB116" s="12"/>
      <c r="BC116" s="16"/>
      <c r="BD116" s="16"/>
      <c r="BE116" s="16"/>
      <c r="BF116" s="39"/>
      <c r="BG116" s="42"/>
      <c r="BH116" s="42"/>
      <c r="BI116" s="42"/>
      <c r="BJ116" s="12"/>
      <c r="BK116" s="16"/>
      <c r="BL116" s="16"/>
      <c r="BM116" s="16"/>
      <c r="BN116" s="39"/>
      <c r="BO116" s="42"/>
      <c r="BP116" s="42"/>
      <c r="BQ116" s="42"/>
      <c r="BR116" s="12"/>
      <c r="BS116" s="16"/>
      <c r="BT116" s="16"/>
      <c r="BU116" s="16"/>
      <c r="BV116" s="39"/>
    </row>
    <row r="117" spans="1:74" s="25" customFormat="1" ht="12">
      <c r="A117" s="25">
        <v>6</v>
      </c>
      <c r="B117" s="25">
        <f t="shared" si="20"/>
        <v>20</v>
      </c>
      <c r="C117" s="25" t="s">
        <v>437</v>
      </c>
      <c r="D117" s="98">
        <v>0</v>
      </c>
      <c r="E117" s="42">
        <v>86</v>
      </c>
      <c r="F117" s="42">
        <v>4563</v>
      </c>
      <c r="G117" s="42"/>
      <c r="H117" s="20">
        <f t="shared" si="18"/>
        <v>53.05813953488372</v>
      </c>
      <c r="I117" s="16">
        <v>2554</v>
      </c>
      <c r="J117" s="16"/>
      <c r="K117" s="16"/>
      <c r="L117" s="16">
        <v>15058</v>
      </c>
      <c r="M117" s="16">
        <v>150</v>
      </c>
      <c r="N117" s="16"/>
      <c r="O117" s="46">
        <f t="shared" si="11"/>
        <v>15058.9375</v>
      </c>
      <c r="P117" s="42">
        <v>55193</v>
      </c>
      <c r="Q117" s="42">
        <v>40</v>
      </c>
      <c r="R117" s="20">
        <f t="shared" si="19"/>
        <v>3.665158979509677</v>
      </c>
      <c r="S117" s="16"/>
      <c r="T117" s="16"/>
      <c r="U117" s="71"/>
      <c r="V117" s="41">
        <v>6</v>
      </c>
      <c r="W117" s="41">
        <v>20</v>
      </c>
      <c r="X117" s="42">
        <v>4</v>
      </c>
      <c r="Y117" s="42">
        <v>3</v>
      </c>
      <c r="Z117" s="42">
        <v>5</v>
      </c>
      <c r="AA117" s="42"/>
      <c r="AB117" s="42"/>
      <c r="AC117" s="24">
        <f t="shared" si="12"/>
        <v>5</v>
      </c>
      <c r="AD117" s="16">
        <v>532</v>
      </c>
      <c r="AE117" s="16">
        <v>22</v>
      </c>
      <c r="AF117" s="16">
        <v>226</v>
      </c>
      <c r="AG117" s="16">
        <v>133</v>
      </c>
      <c r="AH117" s="16">
        <v>91</v>
      </c>
      <c r="AI117" s="40">
        <f t="shared" si="13"/>
        <v>226.83333907254362</v>
      </c>
      <c r="AJ117" s="42">
        <v>87458</v>
      </c>
      <c r="AK117" s="42"/>
      <c r="AL117" s="24">
        <f t="shared" si="14"/>
        <v>385.56060743800117</v>
      </c>
      <c r="AM117" s="16">
        <v>531</v>
      </c>
      <c r="AN117" s="16">
        <v>86756</v>
      </c>
      <c r="AO117" s="16"/>
      <c r="AP117" s="39">
        <f t="shared" si="15"/>
        <v>163.38229755178907</v>
      </c>
      <c r="AQ117" s="42">
        <v>1</v>
      </c>
      <c r="AR117" s="42">
        <v>702</v>
      </c>
      <c r="AS117" s="42"/>
      <c r="AT117" s="12">
        <f t="shared" si="16"/>
        <v>702</v>
      </c>
      <c r="AU117" s="16"/>
      <c r="AV117" s="16"/>
      <c r="AW117" s="16"/>
      <c r="AX117" s="39"/>
      <c r="AY117" s="42"/>
      <c r="AZ117" s="42"/>
      <c r="BA117" s="42"/>
      <c r="BB117" s="12"/>
      <c r="BC117" s="16"/>
      <c r="BD117" s="16"/>
      <c r="BE117" s="16"/>
      <c r="BF117" s="39"/>
      <c r="BG117" s="42"/>
      <c r="BH117" s="42"/>
      <c r="BI117" s="42"/>
      <c r="BJ117" s="12"/>
      <c r="BK117" s="16"/>
      <c r="BL117" s="16"/>
      <c r="BM117" s="16"/>
      <c r="BN117" s="39"/>
      <c r="BO117" s="42"/>
      <c r="BP117" s="42"/>
      <c r="BQ117" s="42"/>
      <c r="BR117" s="12"/>
      <c r="BS117" s="16"/>
      <c r="BT117" s="16"/>
      <c r="BU117" s="16"/>
      <c r="BV117" s="39"/>
    </row>
    <row r="118" spans="1:74" s="25" customFormat="1" ht="12">
      <c r="A118" s="25">
        <v>6</v>
      </c>
      <c r="B118" s="25">
        <f t="shared" si="20"/>
        <v>21</v>
      </c>
      <c r="C118" s="25" t="s">
        <v>438</v>
      </c>
      <c r="D118" s="98">
        <v>0</v>
      </c>
      <c r="E118" s="42">
        <v>72</v>
      </c>
      <c r="F118" s="42">
        <v>3834</v>
      </c>
      <c r="G118" s="42"/>
      <c r="H118" s="20">
        <f t="shared" si="18"/>
        <v>53.25</v>
      </c>
      <c r="I118" s="16">
        <v>6218</v>
      </c>
      <c r="J118" s="16">
        <v>40</v>
      </c>
      <c r="K118" s="16"/>
      <c r="L118" s="16">
        <v>43869</v>
      </c>
      <c r="M118" s="16">
        <v>140</v>
      </c>
      <c r="N118" s="16"/>
      <c r="O118" s="46">
        <f t="shared" si="11"/>
        <v>43869.875</v>
      </c>
      <c r="P118" s="42">
        <v>307664</v>
      </c>
      <c r="Q118" s="42">
        <v>43</v>
      </c>
      <c r="R118" s="20">
        <f t="shared" si="19"/>
        <v>7.013113896495032</v>
      </c>
      <c r="S118" s="16"/>
      <c r="T118" s="16"/>
      <c r="U118" s="71"/>
      <c r="V118" s="41">
        <v>6</v>
      </c>
      <c r="W118" s="41">
        <v>21</v>
      </c>
      <c r="X118" s="42">
        <v>4</v>
      </c>
      <c r="Y118" s="42"/>
      <c r="Z118" s="42">
        <v>2</v>
      </c>
      <c r="AA118" s="42">
        <v>80</v>
      </c>
      <c r="AB118" s="42"/>
      <c r="AC118" s="24">
        <f t="shared" si="12"/>
        <v>2.5</v>
      </c>
      <c r="AD118" s="16">
        <v>344</v>
      </c>
      <c r="AE118" s="16">
        <v>19</v>
      </c>
      <c r="AF118" s="16">
        <v>189</v>
      </c>
      <c r="AG118" s="16">
        <v>50</v>
      </c>
      <c r="AH118" s="16"/>
      <c r="AI118" s="40">
        <f t="shared" si="13"/>
        <v>189.3125</v>
      </c>
      <c r="AJ118" s="42">
        <v>96218</v>
      </c>
      <c r="AK118" s="42"/>
      <c r="AL118" s="24">
        <f t="shared" si="14"/>
        <v>508.2495873225487</v>
      </c>
      <c r="AM118" s="16">
        <v>311</v>
      </c>
      <c r="AN118" s="16">
        <v>71448</v>
      </c>
      <c r="AO118" s="16"/>
      <c r="AP118" s="39">
        <f t="shared" si="15"/>
        <v>229.7363344051447</v>
      </c>
      <c r="AQ118" s="42">
        <v>31</v>
      </c>
      <c r="AR118" s="42">
        <v>22520</v>
      </c>
      <c r="AS118" s="42"/>
      <c r="AT118" s="12">
        <f t="shared" si="16"/>
        <v>726.4516129032259</v>
      </c>
      <c r="AU118" s="16">
        <v>2</v>
      </c>
      <c r="AV118" s="16">
        <v>2250</v>
      </c>
      <c r="AW118" s="16"/>
      <c r="AX118" s="39">
        <f t="shared" si="17"/>
        <v>1125</v>
      </c>
      <c r="AY118" s="42"/>
      <c r="AZ118" s="42"/>
      <c r="BA118" s="42"/>
      <c r="BB118" s="12"/>
      <c r="BC118" s="16"/>
      <c r="BD118" s="16"/>
      <c r="BE118" s="16"/>
      <c r="BF118" s="39"/>
      <c r="BG118" s="42"/>
      <c r="BH118" s="42"/>
      <c r="BI118" s="42"/>
      <c r="BJ118" s="12"/>
      <c r="BK118" s="16"/>
      <c r="BL118" s="16"/>
      <c r="BM118" s="16"/>
      <c r="BN118" s="39"/>
      <c r="BO118" s="42"/>
      <c r="BP118" s="42"/>
      <c r="BQ118" s="42"/>
      <c r="BR118" s="12"/>
      <c r="BS118" s="16"/>
      <c r="BT118" s="16"/>
      <c r="BU118" s="16"/>
      <c r="BV118" s="39"/>
    </row>
    <row r="119" spans="1:74" s="25" customFormat="1" ht="12">
      <c r="A119" s="25">
        <v>6</v>
      </c>
      <c r="B119" s="25">
        <f t="shared" si="20"/>
        <v>22</v>
      </c>
      <c r="C119" s="25" t="s">
        <v>439</v>
      </c>
      <c r="D119" s="98">
        <v>0</v>
      </c>
      <c r="E119" s="42">
        <v>1</v>
      </c>
      <c r="F119" s="42">
        <v>50</v>
      </c>
      <c r="G119" s="42"/>
      <c r="H119" s="20">
        <f t="shared" si="18"/>
        <v>50</v>
      </c>
      <c r="I119" s="16"/>
      <c r="J119" s="16"/>
      <c r="K119" s="16"/>
      <c r="L119" s="16">
        <v>20534</v>
      </c>
      <c r="M119" s="16">
        <v>111</v>
      </c>
      <c r="N119" s="16">
        <v>135</v>
      </c>
      <c r="O119" s="46">
        <f t="shared" si="11"/>
        <v>20534.696849173553</v>
      </c>
      <c r="P119" s="42">
        <v>191752</v>
      </c>
      <c r="Q119" s="42">
        <v>77</v>
      </c>
      <c r="R119" s="20">
        <f t="shared" si="19"/>
        <v>9.337988839495205</v>
      </c>
      <c r="S119" s="16"/>
      <c r="T119" s="16"/>
      <c r="U119" s="71"/>
      <c r="V119" s="41">
        <v>6</v>
      </c>
      <c r="W119" s="41">
        <v>22</v>
      </c>
      <c r="X119" s="42"/>
      <c r="Y119" s="42"/>
      <c r="Z119" s="42"/>
      <c r="AA119" s="42"/>
      <c r="AB119" s="42"/>
      <c r="AC119" s="24">
        <f t="shared" si="12"/>
        <v>0</v>
      </c>
      <c r="AD119" s="16">
        <v>737</v>
      </c>
      <c r="AE119" s="16">
        <v>508</v>
      </c>
      <c r="AF119" s="16">
        <v>119</v>
      </c>
      <c r="AG119" s="16">
        <v>61</v>
      </c>
      <c r="AH119" s="16">
        <v>178</v>
      </c>
      <c r="AI119" s="40">
        <f t="shared" si="13"/>
        <v>119.38533631772268</v>
      </c>
      <c r="AJ119" s="42">
        <v>402483</v>
      </c>
      <c r="AK119" s="42"/>
      <c r="AL119" s="24">
        <f t="shared" si="14"/>
        <v>3371.2934302824565</v>
      </c>
      <c r="AM119" s="16">
        <v>445</v>
      </c>
      <c r="AN119" s="16">
        <v>132532</v>
      </c>
      <c r="AO119" s="16"/>
      <c r="AP119" s="39">
        <f t="shared" si="15"/>
        <v>297.8247191011236</v>
      </c>
      <c r="AQ119" s="42">
        <v>248</v>
      </c>
      <c r="AR119" s="42">
        <v>195501</v>
      </c>
      <c r="AS119" s="42"/>
      <c r="AT119" s="12">
        <f t="shared" si="16"/>
        <v>788.3104838709677</v>
      </c>
      <c r="AU119" s="16">
        <v>44</v>
      </c>
      <c r="AV119" s="16">
        <v>74450</v>
      </c>
      <c r="AW119" s="16"/>
      <c r="AX119" s="39">
        <f t="shared" si="17"/>
        <v>1692.0454545454545</v>
      </c>
      <c r="AY119" s="42"/>
      <c r="AZ119" s="42"/>
      <c r="BA119" s="42"/>
      <c r="BB119" s="12"/>
      <c r="BC119" s="16"/>
      <c r="BD119" s="16"/>
      <c r="BE119" s="16"/>
      <c r="BF119" s="39"/>
      <c r="BG119" s="42"/>
      <c r="BH119" s="42"/>
      <c r="BI119" s="42"/>
      <c r="BJ119" s="12"/>
      <c r="BK119" s="16"/>
      <c r="BL119" s="16"/>
      <c r="BM119" s="16"/>
      <c r="BN119" s="39"/>
      <c r="BO119" s="42"/>
      <c r="BP119" s="42"/>
      <c r="BQ119" s="42"/>
      <c r="BR119" s="12"/>
      <c r="BS119" s="16"/>
      <c r="BT119" s="16"/>
      <c r="BU119" s="16"/>
      <c r="BV119" s="39"/>
    </row>
    <row r="120" spans="1:74" s="25" customFormat="1" ht="12">
      <c r="A120" s="25">
        <v>6</v>
      </c>
      <c r="C120" s="25" t="s">
        <v>41</v>
      </c>
      <c r="D120" s="98">
        <v>0</v>
      </c>
      <c r="E120" s="14">
        <f>SUM(E98:E119)</f>
        <v>2458.583333333333</v>
      </c>
      <c r="F120" s="14">
        <f>SUM(F98:F119)+FLOOR(SUM(G98:G119),100)/100</f>
        <v>129154</v>
      </c>
      <c r="G120" s="14">
        <f>SUM(G98:G119)-FLOOR(SUM(G98:G119),100)</f>
        <v>35</v>
      </c>
      <c r="H120" s="20">
        <f>(F120+(G120/100))/E120</f>
        <v>52.53202047249433</v>
      </c>
      <c r="I120" s="14">
        <f>SUM(I98:I119)+FLOOR(SUM(J98:J119),160)/160+FLOOR(SUM(K98:K119)/43520,1)</f>
        <v>33888</v>
      </c>
      <c r="J120" s="14">
        <f>SUM(J98:J119)+FLOOR(SUM(K98:K119)/272,1)-FLOOR(SUM(J98:J119)+FLOOR(SUM(K98:K119)/272,1),160)</f>
        <v>60</v>
      </c>
      <c r="K120" s="14">
        <f>SUM(K98:K119)-FLOOR(SUM(K98:K119),272)</f>
        <v>0</v>
      </c>
      <c r="L120" s="14">
        <f>SUM(L98:L119)+FLOOR(SUM(M98:M119),160)/160+FLOOR(SUM(N98:N119)/43520,1)</f>
        <v>759986</v>
      </c>
      <c r="M120" s="14">
        <f>SUM(M98:M119)+FLOOR(SUM(N98:N119)/272,1)-FLOOR(SUM(M98:M119)+FLOOR(SUM(N98:N119)/272,1),160)</f>
        <v>94</v>
      </c>
      <c r="N120" s="15">
        <f>SUM(N98:N119)-FLOOR(SUM(N98:N119),272)</f>
        <v>202</v>
      </c>
      <c r="O120" s="89">
        <f t="shared" si="11"/>
        <v>759986.5921372819</v>
      </c>
      <c r="P120" s="14">
        <f>SUM(P98:P119)+FLOOR(SUM(Q98:Q119),100)/100</f>
        <v>8398873</v>
      </c>
      <c r="Q120" s="14">
        <f>SUM(Q98:Q119)-FLOOR(SUM(Q98:Q119),100)</f>
        <v>99</v>
      </c>
      <c r="R120" s="20">
        <f t="shared" si="19"/>
        <v>11.05134495383683</v>
      </c>
      <c r="S120" s="16"/>
      <c r="T120" s="16"/>
      <c r="U120" s="71"/>
      <c r="V120" s="41">
        <v>6</v>
      </c>
      <c r="W120" s="41"/>
      <c r="X120" s="41">
        <f>SUM(X98:X119)</f>
        <v>88</v>
      </c>
      <c r="Y120" s="41">
        <f>SUM(Y98:Y119)</f>
        <v>32</v>
      </c>
      <c r="Z120" s="41">
        <f>SUM(Z98:Z119)+FLOOR(SUM(AA98:AA119),160)/160+FLOOR(SUM(AB98:AB119)/43520,1)</f>
        <v>179</v>
      </c>
      <c r="AA120" s="41">
        <f>SUM(AA98:AA119)+FLOOR(SUM(AB98:AB119)/272,1)-FLOOR(SUM(AA98:AA119)+FLOOR(SUM(AB98:AB119)/272,1),160)</f>
        <v>13</v>
      </c>
      <c r="AB120" s="51">
        <f>SUM(AB98:AB119)-FLOOR(SUM(AB98:AB119),272)</f>
        <v>12</v>
      </c>
      <c r="AC120" s="40">
        <f t="shared" si="12"/>
        <v>179.08152548209367</v>
      </c>
      <c r="AD120" s="41">
        <f>SUM(AD98:AD119)</f>
        <v>9693.166666666666</v>
      </c>
      <c r="AE120" s="41">
        <f>SUM(AE98:AE119)</f>
        <v>1463</v>
      </c>
      <c r="AF120" s="41">
        <f>SUM(AF98:AF119)+FLOOR(SUM(AG98:AG119),160)/160+FLOOR(SUM(AH98:AH119)/43520,1)</f>
        <v>5217</v>
      </c>
      <c r="AG120" s="41">
        <f>SUM(AG98:AG119)+FLOOR(SUM(AH98:AH119)/272,1)-FLOOR(SUM(AG98:AG119)+FLOOR(SUM(AH98:AH119)/272,1),160)</f>
        <v>29</v>
      </c>
      <c r="AH120" s="51">
        <f>SUM(AH98:AH119)-FLOOR(SUM(AH98:AH119),272)</f>
        <v>198</v>
      </c>
      <c r="AI120" s="40">
        <f t="shared" si="13"/>
        <v>5217.185795454545</v>
      </c>
      <c r="AJ120" s="41">
        <f>SUM(AJ98:AJ119)+FLOOR(SUM(AK98:AK119),100)/100</f>
        <v>3130942</v>
      </c>
      <c r="AK120" s="41">
        <f>SUM(AK98:AK119)-FLOOR(SUM(AK98:AK119),100)</f>
        <v>15</v>
      </c>
      <c r="AL120" s="40">
        <f t="shared" si="14"/>
        <v>600.1208549497743</v>
      </c>
      <c r="AM120" s="41">
        <f>SUM(AM98:AM119)</f>
        <v>8357.166666666666</v>
      </c>
      <c r="AN120" s="41">
        <f>SUM(AN98:AN119)+FLOOR(SUM(AO98:AO119),100)/100</f>
        <v>1991029</v>
      </c>
      <c r="AO120" s="41">
        <f>SUM(AO98:AO119)-FLOOR(SUM(AO98:AO119),100)</f>
        <v>65</v>
      </c>
      <c r="AP120" s="39">
        <f t="shared" si="15"/>
        <v>238.2421853498993</v>
      </c>
      <c r="AQ120" s="41">
        <f>SUM(AQ98:AQ119)</f>
        <v>1134</v>
      </c>
      <c r="AR120" s="41">
        <f>SUM(AR98:AR119)+FLOOR(SUM(AS98:AS119),100)/100</f>
        <v>819470</v>
      </c>
      <c r="AS120" s="41">
        <f>SUM(AS98:AS119)-FLOOR(SUM(AS98:AS119),100)</f>
        <v>0</v>
      </c>
      <c r="AT120" s="39">
        <f t="shared" si="16"/>
        <v>722.636684303351</v>
      </c>
      <c r="AU120" s="41">
        <f>SUM(AU98:AU119)</f>
        <v>197</v>
      </c>
      <c r="AV120" s="41">
        <f>SUM(AV98:AV119)+FLOOR(SUM(AW98:AW119),100)/100</f>
        <v>296192</v>
      </c>
      <c r="AW120" s="41">
        <f>SUM(AW98:AW119)-FLOOR(SUM(AW98:AW119),100)</f>
        <v>50</v>
      </c>
      <c r="AX120" s="39">
        <f t="shared" si="17"/>
        <v>1503.5152284263959</v>
      </c>
      <c r="AY120" s="41">
        <f>SUM(AY98:AY119)</f>
        <v>4</v>
      </c>
      <c r="AZ120" s="41">
        <f>SUM(AZ98:AZ119)+FLOOR(SUM(BA98:BA119),100)/100</f>
        <v>17000</v>
      </c>
      <c r="BA120" s="41">
        <f>SUM(BA98:BA119)-FLOOR(SUM(BA98:BA119),100)</f>
        <v>0</v>
      </c>
      <c r="BB120" s="39">
        <f>(AZ120+(BA120/100))/AY120</f>
        <v>4250</v>
      </c>
      <c r="BC120" s="41">
        <f>SUM(BC98:BC119)</f>
        <v>1</v>
      </c>
      <c r="BD120" s="41">
        <f>SUM(BD98:BD119)+FLOOR(SUM(BE98:BE119),100)/100</f>
        <v>7250</v>
      </c>
      <c r="BE120" s="41">
        <f>SUM(BE98:BE119)-FLOOR(SUM(BE98:BE119),100)</f>
        <v>0</v>
      </c>
      <c r="BF120" s="39">
        <f>(BD120+(BE120/100))/BC120</f>
        <v>7250</v>
      </c>
      <c r="BG120" s="42"/>
      <c r="BH120" s="42"/>
      <c r="BI120" s="42"/>
      <c r="BJ120" s="12"/>
      <c r="BK120" s="16"/>
      <c r="BL120" s="16"/>
      <c r="BM120" s="16"/>
      <c r="BN120" s="39"/>
      <c r="BO120" s="42"/>
      <c r="BP120" s="42"/>
      <c r="BQ120" s="42"/>
      <c r="BR120" s="12"/>
      <c r="BS120" s="16"/>
      <c r="BT120" s="16"/>
      <c r="BU120" s="16"/>
      <c r="BV120" s="39"/>
    </row>
    <row r="121" spans="1:74" s="25" customFormat="1" ht="12">
      <c r="A121" s="33">
        <v>6</v>
      </c>
      <c r="B121" s="33"/>
      <c r="C121" s="33" t="s">
        <v>42</v>
      </c>
      <c r="D121" s="99">
        <v>0</v>
      </c>
      <c r="E121" s="47">
        <f>2458+5/6</f>
        <v>2458.8333333333335</v>
      </c>
      <c r="F121" s="47">
        <v>129154</v>
      </c>
      <c r="G121" s="47">
        <v>35</v>
      </c>
      <c r="H121" s="58">
        <f t="shared" si="18"/>
        <v>52.52667931946045</v>
      </c>
      <c r="I121" s="57">
        <v>33888</v>
      </c>
      <c r="J121" s="57">
        <v>60</v>
      </c>
      <c r="K121" s="57"/>
      <c r="L121" s="57">
        <v>759986</v>
      </c>
      <c r="M121" s="57">
        <v>94</v>
      </c>
      <c r="N121" s="57">
        <v>202</v>
      </c>
      <c r="O121" s="49">
        <f t="shared" si="11"/>
        <v>759986.5921372819</v>
      </c>
      <c r="P121" s="47">
        <v>8398873</v>
      </c>
      <c r="Q121" s="47">
        <v>99</v>
      </c>
      <c r="R121" s="58">
        <f t="shared" si="19"/>
        <v>11.05134495383683</v>
      </c>
      <c r="S121" s="57"/>
      <c r="T121" s="57"/>
      <c r="U121" s="90"/>
      <c r="V121" s="52">
        <v>6</v>
      </c>
      <c r="W121" s="52"/>
      <c r="X121" s="47">
        <v>88</v>
      </c>
      <c r="Y121" s="47">
        <v>32</v>
      </c>
      <c r="Z121" s="47">
        <v>179</v>
      </c>
      <c r="AA121" s="47">
        <v>13</v>
      </c>
      <c r="AB121" s="47">
        <v>12</v>
      </c>
      <c r="AC121" s="62">
        <f t="shared" si="12"/>
        <v>179.08152548209367</v>
      </c>
      <c r="AD121" s="57">
        <f>9693+1/6</f>
        <v>9693.166666666666</v>
      </c>
      <c r="AE121" s="57">
        <v>1463</v>
      </c>
      <c r="AF121" s="57">
        <v>5217</v>
      </c>
      <c r="AG121" s="57">
        <v>29</v>
      </c>
      <c r="AH121" s="57">
        <v>198</v>
      </c>
      <c r="AI121" s="54">
        <f t="shared" si="13"/>
        <v>5217.185795454545</v>
      </c>
      <c r="AJ121" s="47">
        <v>3130942</v>
      </c>
      <c r="AK121" s="47">
        <v>15</v>
      </c>
      <c r="AL121" s="62">
        <f t="shared" si="14"/>
        <v>600.1208549497743</v>
      </c>
      <c r="AM121" s="57">
        <f>8357+1/6</f>
        <v>8357.166666666666</v>
      </c>
      <c r="AN121" s="57">
        <v>1991029</v>
      </c>
      <c r="AO121" s="57">
        <v>65</v>
      </c>
      <c r="AP121" s="55">
        <f t="shared" si="15"/>
        <v>238.2421853498993</v>
      </c>
      <c r="AQ121" s="47">
        <v>1134</v>
      </c>
      <c r="AR121" s="47">
        <v>819470</v>
      </c>
      <c r="AS121" s="47"/>
      <c r="AT121" s="59">
        <f t="shared" si="16"/>
        <v>722.636684303351</v>
      </c>
      <c r="AU121" s="57">
        <v>197</v>
      </c>
      <c r="AV121" s="57">
        <v>296192</v>
      </c>
      <c r="AW121" s="57">
        <v>50</v>
      </c>
      <c r="AX121" s="55">
        <f t="shared" si="17"/>
        <v>1503.5152284263959</v>
      </c>
      <c r="AY121" s="47">
        <v>4</v>
      </c>
      <c r="AZ121" s="47">
        <v>17000</v>
      </c>
      <c r="BA121" s="47"/>
      <c r="BB121" s="59">
        <f>(AZ121+(BA121/100))/AY121</f>
        <v>4250</v>
      </c>
      <c r="BC121" s="57">
        <v>1</v>
      </c>
      <c r="BD121" s="57">
        <v>7250</v>
      </c>
      <c r="BE121" s="57"/>
      <c r="BF121" s="55">
        <f>(BD121+(BE121/100))/BC121</f>
        <v>7250</v>
      </c>
      <c r="BG121" s="47"/>
      <c r="BH121" s="47"/>
      <c r="BI121" s="47"/>
      <c r="BJ121" s="59"/>
      <c r="BK121" s="57"/>
      <c r="BL121" s="57"/>
      <c r="BM121" s="57"/>
      <c r="BN121" s="55"/>
      <c r="BO121" s="47"/>
      <c r="BP121" s="47"/>
      <c r="BQ121" s="47"/>
      <c r="BR121" s="59"/>
      <c r="BS121" s="57"/>
      <c r="BT121" s="57"/>
      <c r="BU121" s="57"/>
      <c r="BV121" s="55"/>
    </row>
    <row r="122" spans="1:74" s="25" customFormat="1" ht="12">
      <c r="A122" s="25">
        <v>7</v>
      </c>
      <c r="B122" s="25">
        <v>1</v>
      </c>
      <c r="C122" s="25" t="s">
        <v>440</v>
      </c>
      <c r="D122" s="98">
        <v>0</v>
      </c>
      <c r="E122" s="42">
        <v>96</v>
      </c>
      <c r="F122" s="42">
        <v>5664</v>
      </c>
      <c r="G122" s="42"/>
      <c r="H122" s="20">
        <f t="shared" si="18"/>
        <v>59</v>
      </c>
      <c r="I122" s="16">
        <v>285</v>
      </c>
      <c r="J122" s="16"/>
      <c r="K122" s="16"/>
      <c r="L122" s="16">
        <v>32444</v>
      </c>
      <c r="M122" s="16">
        <v>82</v>
      </c>
      <c r="N122" s="16">
        <v>56</v>
      </c>
      <c r="O122" s="46">
        <f t="shared" si="11"/>
        <v>32444.513785583105</v>
      </c>
      <c r="P122" s="42">
        <v>412254</v>
      </c>
      <c r="Q122" s="42">
        <v>50</v>
      </c>
      <c r="R122" s="20">
        <f t="shared" si="19"/>
        <v>12.706447158508121</v>
      </c>
      <c r="S122" s="16"/>
      <c r="T122" s="16"/>
      <c r="U122" s="71"/>
      <c r="V122" s="41">
        <v>7</v>
      </c>
      <c r="W122" s="41">
        <v>1</v>
      </c>
      <c r="X122" s="42">
        <v>4</v>
      </c>
      <c r="Y122" s="42">
        <v>1</v>
      </c>
      <c r="Z122" s="42">
        <v>2</v>
      </c>
      <c r="AA122" s="42">
        <v>20</v>
      </c>
      <c r="AB122" s="42"/>
      <c r="AC122" s="24">
        <f t="shared" si="12"/>
        <v>2.125</v>
      </c>
      <c r="AD122" s="16">
        <v>314</v>
      </c>
      <c r="AE122" s="16">
        <v>41</v>
      </c>
      <c r="AF122" s="16">
        <v>142</v>
      </c>
      <c r="AG122" s="16">
        <v>107</v>
      </c>
      <c r="AH122" s="16"/>
      <c r="AI122" s="40">
        <f t="shared" si="13"/>
        <v>142.66875</v>
      </c>
      <c r="AJ122" s="42">
        <v>99360</v>
      </c>
      <c r="AK122" s="42"/>
      <c r="AL122" s="24">
        <f t="shared" si="14"/>
        <v>696.4384281771587</v>
      </c>
      <c r="AM122" s="16">
        <v>268</v>
      </c>
      <c r="AN122" s="16">
        <v>63685</v>
      </c>
      <c r="AO122" s="16"/>
      <c r="AP122" s="39">
        <f t="shared" si="15"/>
        <v>237.63059701492537</v>
      </c>
      <c r="AQ122" s="42">
        <v>38</v>
      </c>
      <c r="AR122" s="42">
        <v>25120</v>
      </c>
      <c r="AS122" s="42"/>
      <c r="AT122" s="12">
        <f t="shared" si="16"/>
        <v>661.0526315789474</v>
      </c>
      <c r="AU122" s="16">
        <v>8</v>
      </c>
      <c r="AV122" s="16">
        <v>10555</v>
      </c>
      <c r="AW122" s="16"/>
      <c r="AX122" s="39">
        <f t="shared" si="17"/>
        <v>1319.375</v>
      </c>
      <c r="AY122" s="42"/>
      <c r="AZ122" s="42"/>
      <c r="BA122" s="42"/>
      <c r="BB122" s="12"/>
      <c r="BC122" s="16"/>
      <c r="BD122" s="16"/>
      <c r="BE122" s="16"/>
      <c r="BF122" s="39"/>
      <c r="BG122" s="42"/>
      <c r="BH122" s="42"/>
      <c r="BI122" s="42"/>
      <c r="BJ122" s="12"/>
      <c r="BK122" s="16"/>
      <c r="BL122" s="16"/>
      <c r="BM122" s="16"/>
      <c r="BN122" s="39"/>
      <c r="BO122" s="42"/>
      <c r="BP122" s="42"/>
      <c r="BQ122" s="42"/>
      <c r="BR122" s="12"/>
      <c r="BS122" s="16"/>
      <c r="BT122" s="16"/>
      <c r="BU122" s="16"/>
      <c r="BV122" s="39"/>
    </row>
    <row r="123" spans="1:74" s="25" customFormat="1" ht="12">
      <c r="A123" s="25">
        <v>7</v>
      </c>
      <c r="B123" s="25">
        <f t="shared" si="20"/>
        <v>2</v>
      </c>
      <c r="C123" s="25" t="s">
        <v>441</v>
      </c>
      <c r="D123" s="98">
        <v>0</v>
      </c>
      <c r="E123" s="42">
        <v>138</v>
      </c>
      <c r="F123" s="42">
        <v>7461</v>
      </c>
      <c r="G123" s="42"/>
      <c r="H123" s="20">
        <f t="shared" si="18"/>
        <v>54.06521739130435</v>
      </c>
      <c r="I123" s="16">
        <v>121</v>
      </c>
      <c r="J123" s="16">
        <v>143</v>
      </c>
      <c r="K123" s="16"/>
      <c r="L123" s="16">
        <v>38231</v>
      </c>
      <c r="M123" s="16">
        <v>95</v>
      </c>
      <c r="N123" s="16">
        <v>163</v>
      </c>
      <c r="O123" s="46">
        <f t="shared" si="11"/>
        <v>38231.597491965105</v>
      </c>
      <c r="P123" s="42">
        <v>461479</v>
      </c>
      <c r="Q123" s="42">
        <v>15</v>
      </c>
      <c r="R123" s="20">
        <f t="shared" si="19"/>
        <v>12.070621691834514</v>
      </c>
      <c r="S123" s="16"/>
      <c r="T123" s="16"/>
      <c r="U123" s="71"/>
      <c r="V123" s="41">
        <v>7</v>
      </c>
      <c r="W123" s="41">
        <v>2</v>
      </c>
      <c r="X123" s="42">
        <v>2</v>
      </c>
      <c r="Y123" s="42">
        <v>3</v>
      </c>
      <c r="Z123" s="42">
        <v>1</v>
      </c>
      <c r="AA123" s="42">
        <v>80</v>
      </c>
      <c r="AB123" s="42"/>
      <c r="AC123" s="24">
        <f t="shared" si="12"/>
        <v>1.5</v>
      </c>
      <c r="AD123" s="16">
        <v>324</v>
      </c>
      <c r="AE123" s="16">
        <v>67</v>
      </c>
      <c r="AF123" s="16">
        <v>171</v>
      </c>
      <c r="AG123" s="16">
        <v>80</v>
      </c>
      <c r="AH123" s="16">
        <v>68</v>
      </c>
      <c r="AI123" s="40">
        <f t="shared" si="13"/>
        <v>171.50156106519742</v>
      </c>
      <c r="AJ123" s="42">
        <v>113786</v>
      </c>
      <c r="AK123" s="42"/>
      <c r="AL123" s="24">
        <f t="shared" si="14"/>
        <v>663.4691794831157</v>
      </c>
      <c r="AM123" s="16">
        <v>285</v>
      </c>
      <c r="AN123" s="16">
        <v>73941</v>
      </c>
      <c r="AO123" s="16"/>
      <c r="AP123" s="39">
        <f t="shared" si="15"/>
        <v>259.4421052631579</v>
      </c>
      <c r="AQ123" s="42">
        <v>27</v>
      </c>
      <c r="AR123" s="42">
        <v>18483</v>
      </c>
      <c r="AS123" s="42"/>
      <c r="AT123" s="12">
        <f t="shared" si="16"/>
        <v>684.5555555555555</v>
      </c>
      <c r="AU123" s="16">
        <v>10</v>
      </c>
      <c r="AV123" s="16">
        <v>12612</v>
      </c>
      <c r="AW123" s="16"/>
      <c r="AX123" s="39">
        <f t="shared" si="17"/>
        <v>1261.2</v>
      </c>
      <c r="AY123" s="42">
        <v>2</v>
      </c>
      <c r="AZ123" s="42">
        <v>8750</v>
      </c>
      <c r="BA123" s="42"/>
      <c r="BB123" s="12">
        <f>(AZ123+(BA123/100))/AY123</f>
        <v>4375</v>
      </c>
      <c r="BC123" s="16"/>
      <c r="BD123" s="16"/>
      <c r="BE123" s="16"/>
      <c r="BF123" s="39"/>
      <c r="BG123" s="42"/>
      <c r="BH123" s="42"/>
      <c r="BI123" s="42"/>
      <c r="BJ123" s="12"/>
      <c r="BK123" s="16"/>
      <c r="BL123" s="16"/>
      <c r="BM123" s="16"/>
      <c r="BN123" s="39"/>
      <c r="BO123" s="42"/>
      <c r="BP123" s="42"/>
      <c r="BQ123" s="42"/>
      <c r="BR123" s="12"/>
      <c r="BS123" s="16"/>
      <c r="BT123" s="16"/>
      <c r="BU123" s="16"/>
      <c r="BV123" s="39"/>
    </row>
    <row r="124" spans="1:74" s="25" customFormat="1" ht="12">
      <c r="A124" s="25">
        <v>7</v>
      </c>
      <c r="B124" s="25">
        <f t="shared" si="20"/>
        <v>3</v>
      </c>
      <c r="C124" s="25" t="s">
        <v>442</v>
      </c>
      <c r="D124" s="98">
        <v>0</v>
      </c>
      <c r="E124" s="42">
        <v>243</v>
      </c>
      <c r="F124" s="42">
        <v>12622</v>
      </c>
      <c r="G124" s="42"/>
      <c r="H124" s="20">
        <f t="shared" si="18"/>
        <v>51.94238683127572</v>
      </c>
      <c r="I124" s="16">
        <v>154</v>
      </c>
      <c r="J124" s="16"/>
      <c r="K124" s="16"/>
      <c r="L124" s="16">
        <v>46517</v>
      </c>
      <c r="M124" s="16">
        <v>137</v>
      </c>
      <c r="N124" s="16"/>
      <c r="O124" s="46">
        <f t="shared" si="11"/>
        <v>46517.85625</v>
      </c>
      <c r="P124" s="42">
        <v>560484</v>
      </c>
      <c r="Q124" s="42">
        <v>70</v>
      </c>
      <c r="R124" s="20">
        <f t="shared" si="19"/>
        <v>12.04880760170456</v>
      </c>
      <c r="S124" s="16"/>
      <c r="T124" s="16"/>
      <c r="U124" s="71"/>
      <c r="V124" s="41">
        <v>7</v>
      </c>
      <c r="W124" s="41">
        <v>3</v>
      </c>
      <c r="X124" s="42">
        <v>2</v>
      </c>
      <c r="Y124" s="42">
        <v>2</v>
      </c>
      <c r="Z124" s="42"/>
      <c r="AA124" s="42">
        <v>120</v>
      </c>
      <c r="AB124" s="42"/>
      <c r="AC124" s="24">
        <f t="shared" si="12"/>
        <v>0.75</v>
      </c>
      <c r="AD124" s="16">
        <v>336</v>
      </c>
      <c r="AE124" s="16">
        <v>46</v>
      </c>
      <c r="AF124" s="16">
        <v>139</v>
      </c>
      <c r="AG124" s="16">
        <v>79</v>
      </c>
      <c r="AH124" s="16">
        <v>36</v>
      </c>
      <c r="AI124" s="40">
        <f t="shared" si="13"/>
        <v>139.494576446281</v>
      </c>
      <c r="AJ124" s="42">
        <v>99119</v>
      </c>
      <c r="AK124" s="42"/>
      <c r="AL124" s="24">
        <f t="shared" si="14"/>
        <v>710.5580913977001</v>
      </c>
      <c r="AM124" s="16">
        <v>293</v>
      </c>
      <c r="AN124" s="16">
        <v>68639</v>
      </c>
      <c r="AO124" s="16"/>
      <c r="AP124" s="39">
        <f t="shared" si="15"/>
        <v>234.2627986348123</v>
      </c>
      <c r="AQ124" s="42">
        <v>42</v>
      </c>
      <c r="AR124" s="42">
        <v>28980</v>
      </c>
      <c r="AS124" s="42"/>
      <c r="AT124" s="12">
        <f t="shared" si="16"/>
        <v>690</v>
      </c>
      <c r="AU124" s="16">
        <v>1</v>
      </c>
      <c r="AV124" s="16">
        <v>1500</v>
      </c>
      <c r="AW124" s="16"/>
      <c r="AX124" s="39">
        <f t="shared" si="17"/>
        <v>1500</v>
      </c>
      <c r="AY124" s="42"/>
      <c r="AZ124" s="42"/>
      <c r="BA124" s="42"/>
      <c r="BB124" s="12"/>
      <c r="BC124" s="16"/>
      <c r="BD124" s="16"/>
      <c r="BE124" s="16"/>
      <c r="BF124" s="39"/>
      <c r="BG124" s="42"/>
      <c r="BH124" s="42"/>
      <c r="BI124" s="42"/>
      <c r="BJ124" s="12"/>
      <c r="BK124" s="16"/>
      <c r="BL124" s="16"/>
      <c r="BM124" s="16"/>
      <c r="BN124" s="39"/>
      <c r="BO124" s="42"/>
      <c r="BP124" s="42"/>
      <c r="BQ124" s="42"/>
      <c r="BR124" s="12"/>
      <c r="BS124" s="16"/>
      <c r="BT124" s="16"/>
      <c r="BU124" s="16"/>
      <c r="BV124" s="39"/>
    </row>
    <row r="125" spans="1:74" s="25" customFormat="1" ht="12">
      <c r="A125" s="25">
        <v>7</v>
      </c>
      <c r="B125" s="25">
        <f t="shared" si="20"/>
        <v>4</v>
      </c>
      <c r="C125" s="25" t="s">
        <v>443</v>
      </c>
      <c r="D125" s="98">
        <v>0</v>
      </c>
      <c r="E125" s="42">
        <v>213</v>
      </c>
      <c r="F125" s="42">
        <v>9543</v>
      </c>
      <c r="G125" s="42"/>
      <c r="H125" s="20">
        <f t="shared" si="18"/>
        <v>44.80281690140845</v>
      </c>
      <c r="I125" s="16">
        <v>356</v>
      </c>
      <c r="J125" s="16">
        <v>120</v>
      </c>
      <c r="K125" s="16"/>
      <c r="L125" s="16">
        <v>53950</v>
      </c>
      <c r="M125" s="16">
        <v>36</v>
      </c>
      <c r="N125" s="16"/>
      <c r="O125" s="46">
        <f t="shared" si="11"/>
        <v>53950.225</v>
      </c>
      <c r="P125" s="42">
        <v>435188</v>
      </c>
      <c r="Q125" s="42">
        <v>85</v>
      </c>
      <c r="R125" s="20">
        <f t="shared" si="19"/>
        <v>8.0664881379086</v>
      </c>
      <c r="S125" s="16"/>
      <c r="T125" s="16"/>
      <c r="U125" s="71"/>
      <c r="V125" s="41">
        <v>7</v>
      </c>
      <c r="W125" s="41">
        <v>4</v>
      </c>
      <c r="X125" s="42">
        <v>4</v>
      </c>
      <c r="Y125" s="42">
        <v>2</v>
      </c>
      <c r="Z125" s="42">
        <v>1</v>
      </c>
      <c r="AA125" s="42">
        <v>44</v>
      </c>
      <c r="AB125" s="42">
        <v>190</v>
      </c>
      <c r="AC125" s="24">
        <f t="shared" si="12"/>
        <v>1.2793617998163451</v>
      </c>
      <c r="AD125" s="16">
        <v>245</v>
      </c>
      <c r="AE125" s="16">
        <v>38</v>
      </c>
      <c r="AF125" s="16">
        <v>63</v>
      </c>
      <c r="AG125" s="16">
        <v>122</v>
      </c>
      <c r="AH125" s="16">
        <v>28</v>
      </c>
      <c r="AI125" s="40">
        <f t="shared" si="13"/>
        <v>63.763142791551886</v>
      </c>
      <c r="AJ125" s="42">
        <v>69650</v>
      </c>
      <c r="AK125" s="42"/>
      <c r="AL125" s="24">
        <f t="shared" si="14"/>
        <v>1092.3238245594769</v>
      </c>
      <c r="AM125" s="16">
        <v>215</v>
      </c>
      <c r="AN125" s="16">
        <v>49389</v>
      </c>
      <c r="AO125" s="16"/>
      <c r="AP125" s="39">
        <f t="shared" si="15"/>
        <v>229.71627906976744</v>
      </c>
      <c r="AQ125" s="42">
        <v>30</v>
      </c>
      <c r="AR125" s="42">
        <v>20261</v>
      </c>
      <c r="AS125" s="42"/>
      <c r="AT125" s="12">
        <f t="shared" si="16"/>
        <v>675.3666666666667</v>
      </c>
      <c r="AU125" s="16"/>
      <c r="AV125" s="16"/>
      <c r="AW125" s="16"/>
      <c r="AX125" s="39"/>
      <c r="AY125" s="42"/>
      <c r="AZ125" s="42"/>
      <c r="BA125" s="42"/>
      <c r="BB125" s="12"/>
      <c r="BC125" s="16"/>
      <c r="BD125" s="16"/>
      <c r="BE125" s="16"/>
      <c r="BF125" s="39"/>
      <c r="BG125" s="42"/>
      <c r="BH125" s="42"/>
      <c r="BI125" s="42"/>
      <c r="BJ125" s="12"/>
      <c r="BK125" s="16"/>
      <c r="BL125" s="16"/>
      <c r="BM125" s="16"/>
      <c r="BN125" s="39"/>
      <c r="BO125" s="42"/>
      <c r="BP125" s="42"/>
      <c r="BQ125" s="42"/>
      <c r="BR125" s="12"/>
      <c r="BS125" s="16"/>
      <c r="BT125" s="16"/>
      <c r="BU125" s="16"/>
      <c r="BV125" s="39"/>
    </row>
    <row r="126" spans="1:74" s="25" customFormat="1" ht="12">
      <c r="A126" s="25">
        <v>7</v>
      </c>
      <c r="B126" s="25">
        <f t="shared" si="20"/>
        <v>5</v>
      </c>
      <c r="C126" s="25" t="s">
        <v>444</v>
      </c>
      <c r="D126" s="98">
        <v>0</v>
      </c>
      <c r="E126" s="42">
        <v>168</v>
      </c>
      <c r="F126" s="42">
        <v>7117</v>
      </c>
      <c r="G126" s="42"/>
      <c r="H126" s="20">
        <f t="shared" si="18"/>
        <v>42.36309523809524</v>
      </c>
      <c r="I126" s="16"/>
      <c r="J126" s="16"/>
      <c r="K126" s="16"/>
      <c r="L126" s="16">
        <v>64413</v>
      </c>
      <c r="M126" s="16">
        <v>94</v>
      </c>
      <c r="N126" s="16"/>
      <c r="O126" s="46">
        <f t="shared" si="11"/>
        <v>64413.5875</v>
      </c>
      <c r="P126" s="42">
        <v>454504</v>
      </c>
      <c r="Q126" s="42">
        <v>16</v>
      </c>
      <c r="R126" s="20">
        <f t="shared" si="19"/>
        <v>7.056029288851517</v>
      </c>
      <c r="S126" s="16"/>
      <c r="T126" s="16"/>
      <c r="U126" s="71"/>
      <c r="V126" s="41">
        <v>7</v>
      </c>
      <c r="W126" s="41">
        <v>5</v>
      </c>
      <c r="X126" s="42">
        <v>4</v>
      </c>
      <c r="Y126" s="42">
        <v>3</v>
      </c>
      <c r="Z126" s="42">
        <v>5</v>
      </c>
      <c r="AA126" s="42"/>
      <c r="AB126" s="42"/>
      <c r="AC126" s="24">
        <f t="shared" si="12"/>
        <v>5</v>
      </c>
      <c r="AD126" s="16">
        <v>335</v>
      </c>
      <c r="AE126" s="16">
        <v>32</v>
      </c>
      <c r="AF126" s="16">
        <v>321</v>
      </c>
      <c r="AG126" s="16">
        <v>66</v>
      </c>
      <c r="AH126" s="16">
        <v>204</v>
      </c>
      <c r="AI126" s="40">
        <f t="shared" si="13"/>
        <v>321.4171831955923</v>
      </c>
      <c r="AJ126" s="42">
        <v>89775</v>
      </c>
      <c r="AK126" s="42"/>
      <c r="AL126" s="24">
        <f t="shared" si="14"/>
        <v>279.30989596585795</v>
      </c>
      <c r="AM126" s="16">
        <v>306</v>
      </c>
      <c r="AN126" s="16">
        <v>66655</v>
      </c>
      <c r="AO126" s="16"/>
      <c r="AP126" s="39">
        <f t="shared" si="15"/>
        <v>217.82679738562092</v>
      </c>
      <c r="AQ126" s="42">
        <v>27</v>
      </c>
      <c r="AR126" s="42">
        <v>20820</v>
      </c>
      <c r="AS126" s="42"/>
      <c r="AT126" s="12">
        <f t="shared" si="16"/>
        <v>771.1111111111111</v>
      </c>
      <c r="AU126" s="16">
        <v>2</v>
      </c>
      <c r="AV126" s="16">
        <v>2300</v>
      </c>
      <c r="AW126" s="16"/>
      <c r="AX126" s="39">
        <f t="shared" si="17"/>
        <v>1150</v>
      </c>
      <c r="AY126" s="42"/>
      <c r="AZ126" s="42"/>
      <c r="BA126" s="42"/>
      <c r="BB126" s="12"/>
      <c r="BC126" s="16"/>
      <c r="BD126" s="16"/>
      <c r="BE126" s="16"/>
      <c r="BF126" s="39"/>
      <c r="BG126" s="42"/>
      <c r="BH126" s="42"/>
      <c r="BI126" s="42"/>
      <c r="BJ126" s="12"/>
      <c r="BK126" s="16"/>
      <c r="BL126" s="16"/>
      <c r="BM126" s="16"/>
      <c r="BN126" s="39"/>
      <c r="BO126" s="42"/>
      <c r="BP126" s="42"/>
      <c r="BQ126" s="42"/>
      <c r="BR126" s="12"/>
      <c r="BS126" s="16"/>
      <c r="BT126" s="16"/>
      <c r="BU126" s="16"/>
      <c r="BV126" s="39"/>
    </row>
    <row r="127" spans="1:74" s="25" customFormat="1" ht="12">
      <c r="A127" s="25">
        <v>7</v>
      </c>
      <c r="B127" s="25">
        <f t="shared" si="20"/>
        <v>6</v>
      </c>
      <c r="C127" s="25" t="s">
        <v>445</v>
      </c>
      <c r="D127" s="98">
        <v>0</v>
      </c>
      <c r="E127" s="42">
        <v>163</v>
      </c>
      <c r="F127" s="42">
        <v>7403</v>
      </c>
      <c r="G127" s="42"/>
      <c r="H127" s="20">
        <f t="shared" si="18"/>
        <v>45.41717791411043</v>
      </c>
      <c r="I127" s="16">
        <v>619</v>
      </c>
      <c r="J127" s="16">
        <v>80</v>
      </c>
      <c r="K127" s="16"/>
      <c r="L127" s="16">
        <v>54861</v>
      </c>
      <c r="M127" s="16">
        <v>149</v>
      </c>
      <c r="N127" s="16"/>
      <c r="O127" s="46">
        <f t="shared" si="11"/>
        <v>54861.93125</v>
      </c>
      <c r="P127" s="42">
        <v>490571</v>
      </c>
      <c r="Q127" s="42"/>
      <c r="R127" s="20">
        <f t="shared" si="19"/>
        <v>8.941919994841596</v>
      </c>
      <c r="S127" s="16"/>
      <c r="T127" s="16"/>
      <c r="U127" s="71"/>
      <c r="V127" s="41">
        <v>7</v>
      </c>
      <c r="W127" s="41">
        <v>6</v>
      </c>
      <c r="X127" s="42">
        <v>2</v>
      </c>
      <c r="Y127" s="42">
        <v>1</v>
      </c>
      <c r="Z127" s="42"/>
      <c r="AA127" s="42">
        <v>120</v>
      </c>
      <c r="AB127" s="42"/>
      <c r="AC127" s="24">
        <f t="shared" si="12"/>
        <v>0.75</v>
      </c>
      <c r="AD127" s="16">
        <v>322</v>
      </c>
      <c r="AE127" s="16">
        <v>24</v>
      </c>
      <c r="AF127" s="16">
        <v>165</v>
      </c>
      <c r="AG127" s="16">
        <v>26</v>
      </c>
      <c r="AH127" s="16"/>
      <c r="AI127" s="40">
        <f t="shared" si="13"/>
        <v>165.1625</v>
      </c>
      <c r="AJ127" s="42">
        <v>83105</v>
      </c>
      <c r="AK127" s="42"/>
      <c r="AL127" s="24">
        <f t="shared" si="14"/>
        <v>503.1711193521532</v>
      </c>
      <c r="AM127" s="16">
        <v>306</v>
      </c>
      <c r="AN127" s="16">
        <v>69230</v>
      </c>
      <c r="AO127" s="16"/>
      <c r="AP127" s="39">
        <f t="shared" si="15"/>
        <v>226.24183006535947</v>
      </c>
      <c r="AQ127" s="42">
        <v>11</v>
      </c>
      <c r="AR127" s="42">
        <v>7075</v>
      </c>
      <c r="AS127" s="42"/>
      <c r="AT127" s="12">
        <f t="shared" si="16"/>
        <v>643.1818181818181</v>
      </c>
      <c r="AU127" s="16">
        <v>5</v>
      </c>
      <c r="AV127" s="16">
        <v>6800</v>
      </c>
      <c r="AW127" s="16"/>
      <c r="AX127" s="39">
        <f t="shared" si="17"/>
        <v>1360</v>
      </c>
      <c r="AY127" s="42"/>
      <c r="AZ127" s="42"/>
      <c r="BA127" s="42"/>
      <c r="BB127" s="12"/>
      <c r="BC127" s="16"/>
      <c r="BD127" s="16"/>
      <c r="BE127" s="16"/>
      <c r="BF127" s="39"/>
      <c r="BG127" s="42"/>
      <c r="BH127" s="42"/>
      <c r="BI127" s="42"/>
      <c r="BJ127" s="12"/>
      <c r="BK127" s="16"/>
      <c r="BL127" s="16"/>
      <c r="BM127" s="16"/>
      <c r="BN127" s="39"/>
      <c r="BO127" s="42"/>
      <c r="BP127" s="42"/>
      <c r="BQ127" s="42"/>
      <c r="BR127" s="12"/>
      <c r="BS127" s="16"/>
      <c r="BT127" s="16"/>
      <c r="BU127" s="16"/>
      <c r="BV127" s="39"/>
    </row>
    <row r="128" spans="1:74" s="25" customFormat="1" ht="12">
      <c r="A128" s="25">
        <v>7</v>
      </c>
      <c r="B128" s="25">
        <f t="shared" si="20"/>
        <v>7</v>
      </c>
      <c r="C128" s="25" t="s">
        <v>446</v>
      </c>
      <c r="D128" s="98">
        <v>0</v>
      </c>
      <c r="E128" s="42">
        <v>119</v>
      </c>
      <c r="F128" s="42">
        <v>4815</v>
      </c>
      <c r="G128" s="42"/>
      <c r="H128" s="20">
        <f t="shared" si="18"/>
        <v>40.46218487394958</v>
      </c>
      <c r="I128" s="16">
        <v>236</v>
      </c>
      <c r="J128" s="16"/>
      <c r="K128" s="16"/>
      <c r="L128" s="16">
        <v>48088</v>
      </c>
      <c r="M128" s="16"/>
      <c r="N128" s="16">
        <v>138</v>
      </c>
      <c r="O128" s="46">
        <f t="shared" si="11"/>
        <v>48088.00316804408</v>
      </c>
      <c r="P128" s="42">
        <v>539270</v>
      </c>
      <c r="Q128" s="42">
        <v>75</v>
      </c>
      <c r="R128" s="20">
        <f t="shared" si="19"/>
        <v>11.214247098502138</v>
      </c>
      <c r="S128" s="16"/>
      <c r="T128" s="16"/>
      <c r="U128" s="71"/>
      <c r="V128" s="41">
        <v>7</v>
      </c>
      <c r="W128" s="41">
        <v>7</v>
      </c>
      <c r="X128" s="42">
        <v>3</v>
      </c>
      <c r="Y128" s="42"/>
      <c r="Z128" s="42">
        <v>1</v>
      </c>
      <c r="AA128" s="42">
        <v>80</v>
      </c>
      <c r="AB128" s="42"/>
      <c r="AC128" s="24">
        <f t="shared" si="12"/>
        <v>1.5</v>
      </c>
      <c r="AD128" s="16">
        <v>353</v>
      </c>
      <c r="AE128" s="16">
        <v>50</v>
      </c>
      <c r="AF128" s="16">
        <v>176</v>
      </c>
      <c r="AG128" s="16">
        <v>55</v>
      </c>
      <c r="AH128" s="16"/>
      <c r="AI128" s="40">
        <f t="shared" si="13"/>
        <v>176.34375</v>
      </c>
      <c r="AJ128" s="42">
        <v>103547</v>
      </c>
      <c r="AK128" s="42"/>
      <c r="AL128" s="24">
        <f t="shared" si="14"/>
        <v>587.1883749778486</v>
      </c>
      <c r="AM128" s="16">
        <v>288</v>
      </c>
      <c r="AN128" s="16">
        <v>59295</v>
      </c>
      <c r="AO128" s="16"/>
      <c r="AP128" s="39">
        <f t="shared" si="15"/>
        <v>205.88541666666666</v>
      </c>
      <c r="AQ128" s="42">
        <v>63</v>
      </c>
      <c r="AR128" s="42">
        <v>40952</v>
      </c>
      <c r="AS128" s="42"/>
      <c r="AT128" s="12">
        <f t="shared" si="16"/>
        <v>650.031746031746</v>
      </c>
      <c r="AU128" s="16">
        <v>2</v>
      </c>
      <c r="AV128" s="16">
        <v>3300</v>
      </c>
      <c r="AW128" s="16"/>
      <c r="AX128" s="39">
        <f t="shared" si="17"/>
        <v>1650</v>
      </c>
      <c r="AY128" s="42"/>
      <c r="AZ128" s="42"/>
      <c r="BA128" s="42"/>
      <c r="BB128" s="12"/>
      <c r="BC128" s="16"/>
      <c r="BD128" s="16"/>
      <c r="BE128" s="16"/>
      <c r="BF128" s="39"/>
      <c r="BG128" s="42"/>
      <c r="BH128" s="42"/>
      <c r="BI128" s="42"/>
      <c r="BJ128" s="12"/>
      <c r="BK128" s="16"/>
      <c r="BL128" s="16"/>
      <c r="BM128" s="16"/>
      <c r="BN128" s="39"/>
      <c r="BO128" s="42"/>
      <c r="BP128" s="42"/>
      <c r="BQ128" s="42"/>
      <c r="BR128" s="12"/>
      <c r="BS128" s="16"/>
      <c r="BT128" s="16"/>
      <c r="BU128" s="16"/>
      <c r="BV128" s="39"/>
    </row>
    <row r="129" spans="1:74" s="25" customFormat="1" ht="12">
      <c r="A129" s="25">
        <v>7</v>
      </c>
      <c r="B129" s="25">
        <f t="shared" si="20"/>
        <v>8</v>
      </c>
      <c r="C129" s="25" t="s">
        <v>447</v>
      </c>
      <c r="D129" s="98">
        <v>0</v>
      </c>
      <c r="E129" s="42">
        <v>106</v>
      </c>
      <c r="F129" s="42">
        <v>5871</v>
      </c>
      <c r="G129" s="42"/>
      <c r="H129" s="20">
        <f t="shared" si="18"/>
        <v>55.386792452830186</v>
      </c>
      <c r="I129" s="16">
        <v>385</v>
      </c>
      <c r="J129" s="16"/>
      <c r="K129" s="16"/>
      <c r="L129" s="16">
        <v>49275</v>
      </c>
      <c r="M129" s="16">
        <v>80</v>
      </c>
      <c r="N129" s="16"/>
      <c r="O129" s="46">
        <f t="shared" si="11"/>
        <v>49275.5</v>
      </c>
      <c r="P129" s="42">
        <v>428042</v>
      </c>
      <c r="Q129" s="45">
        <v>75</v>
      </c>
      <c r="R129" s="20">
        <f t="shared" si="19"/>
        <v>8.686725654737142</v>
      </c>
      <c r="S129" s="16"/>
      <c r="T129" s="16"/>
      <c r="U129" s="71"/>
      <c r="V129" s="41">
        <v>7</v>
      </c>
      <c r="W129" s="41">
        <v>8</v>
      </c>
      <c r="X129" s="42">
        <v>2</v>
      </c>
      <c r="Y129" s="42">
        <v>1</v>
      </c>
      <c r="Z129" s="42">
        <v>1</v>
      </c>
      <c r="AA129" s="42"/>
      <c r="AB129" s="42"/>
      <c r="AC129" s="24">
        <f t="shared" si="12"/>
        <v>1</v>
      </c>
      <c r="AD129" s="16">
        <v>271</v>
      </c>
      <c r="AE129" s="16">
        <v>40</v>
      </c>
      <c r="AF129" s="16">
        <v>138</v>
      </c>
      <c r="AG129" s="16">
        <v>138</v>
      </c>
      <c r="AH129" s="16">
        <v>158</v>
      </c>
      <c r="AI129" s="40">
        <f t="shared" si="13"/>
        <v>138.86612718089992</v>
      </c>
      <c r="AJ129" s="42">
        <v>87919</v>
      </c>
      <c r="AK129" s="42"/>
      <c r="AL129" s="24">
        <f t="shared" si="14"/>
        <v>633.1205585179786</v>
      </c>
      <c r="AM129" s="16">
        <v>225</v>
      </c>
      <c r="AN129" s="16">
        <v>52989</v>
      </c>
      <c r="AO129" s="16"/>
      <c r="AP129" s="39">
        <f t="shared" si="15"/>
        <v>235.50666666666666</v>
      </c>
      <c r="AQ129" s="42">
        <v>40</v>
      </c>
      <c r="AR129" s="42">
        <v>27730</v>
      </c>
      <c r="AS129" s="42"/>
      <c r="AT129" s="12">
        <f t="shared" si="16"/>
        <v>693.25</v>
      </c>
      <c r="AU129" s="16">
        <v>6</v>
      </c>
      <c r="AV129" s="16">
        <v>7200</v>
      </c>
      <c r="AW129" s="16"/>
      <c r="AX129" s="39">
        <f t="shared" si="17"/>
        <v>1200</v>
      </c>
      <c r="AY129" s="42"/>
      <c r="AZ129" s="42"/>
      <c r="BA129" s="42"/>
      <c r="BB129" s="12"/>
      <c r="BC129" s="16"/>
      <c r="BD129" s="16"/>
      <c r="BE129" s="16"/>
      <c r="BF129" s="39"/>
      <c r="BG129" s="42"/>
      <c r="BH129" s="42"/>
      <c r="BI129" s="42"/>
      <c r="BJ129" s="12"/>
      <c r="BK129" s="16"/>
      <c r="BL129" s="16"/>
      <c r="BM129" s="16"/>
      <c r="BN129" s="39"/>
      <c r="BO129" s="42"/>
      <c r="BP129" s="42"/>
      <c r="BQ129" s="42"/>
      <c r="BR129" s="12"/>
      <c r="BS129" s="16"/>
      <c r="BT129" s="16"/>
      <c r="BU129" s="16"/>
      <c r="BV129" s="39"/>
    </row>
    <row r="130" spans="1:74" s="25" customFormat="1" ht="12">
      <c r="A130" s="25">
        <v>7</v>
      </c>
      <c r="B130" s="25">
        <f t="shared" si="20"/>
        <v>9</v>
      </c>
      <c r="C130" s="25" t="s">
        <v>448</v>
      </c>
      <c r="D130" s="98">
        <v>0</v>
      </c>
      <c r="E130" s="42">
        <v>170</v>
      </c>
      <c r="F130" s="42">
        <v>8627</v>
      </c>
      <c r="G130" s="42"/>
      <c r="H130" s="20">
        <f t="shared" si="18"/>
        <v>50.747058823529414</v>
      </c>
      <c r="I130" s="16">
        <v>252</v>
      </c>
      <c r="J130" s="16"/>
      <c r="K130" s="16"/>
      <c r="L130" s="16">
        <v>61977</v>
      </c>
      <c r="M130" s="16">
        <v>80</v>
      </c>
      <c r="N130" s="16"/>
      <c r="O130" s="46">
        <f t="shared" si="11"/>
        <v>61977.5</v>
      </c>
      <c r="P130" s="42">
        <v>612299</v>
      </c>
      <c r="Q130" s="42">
        <v>50</v>
      </c>
      <c r="R130" s="20">
        <f t="shared" si="19"/>
        <v>9.879383647291355</v>
      </c>
      <c r="S130" s="16"/>
      <c r="T130" s="16"/>
      <c r="U130" s="71"/>
      <c r="V130" s="41">
        <v>7</v>
      </c>
      <c r="W130" s="41">
        <v>9</v>
      </c>
      <c r="X130" s="42">
        <v>2</v>
      </c>
      <c r="Y130" s="42">
        <v>2</v>
      </c>
      <c r="Z130" s="42"/>
      <c r="AA130" s="42">
        <v>80</v>
      </c>
      <c r="AB130" s="42"/>
      <c r="AC130" s="24">
        <f t="shared" si="12"/>
        <v>0.5</v>
      </c>
      <c r="AD130" s="16">
        <v>311</v>
      </c>
      <c r="AE130" s="16">
        <v>47</v>
      </c>
      <c r="AF130" s="16">
        <v>117</v>
      </c>
      <c r="AG130" s="16">
        <v>95</v>
      </c>
      <c r="AH130" s="16">
        <v>84</v>
      </c>
      <c r="AI130" s="40">
        <f t="shared" si="13"/>
        <v>117.59567837465565</v>
      </c>
      <c r="AJ130" s="42">
        <v>100524</v>
      </c>
      <c r="AK130" s="42"/>
      <c r="AL130" s="24">
        <f t="shared" si="14"/>
        <v>854.8273320022366</v>
      </c>
      <c r="AM130" s="16">
        <v>260</v>
      </c>
      <c r="AN130" s="16">
        <v>58129</v>
      </c>
      <c r="AO130" s="16"/>
      <c r="AP130" s="39">
        <f t="shared" si="15"/>
        <v>223.5730769230769</v>
      </c>
      <c r="AQ130" s="42">
        <v>44</v>
      </c>
      <c r="AR130" s="42">
        <v>29945</v>
      </c>
      <c r="AS130" s="42"/>
      <c r="AT130" s="12">
        <f t="shared" si="16"/>
        <v>680.5681818181819</v>
      </c>
      <c r="AU130" s="16">
        <v>6</v>
      </c>
      <c r="AV130" s="16">
        <v>6850</v>
      </c>
      <c r="AW130" s="16"/>
      <c r="AX130" s="39">
        <f t="shared" si="17"/>
        <v>1141.6666666666667</v>
      </c>
      <c r="AY130" s="42">
        <v>1</v>
      </c>
      <c r="AZ130" s="42">
        <v>5600</v>
      </c>
      <c r="BA130" s="42"/>
      <c r="BB130" s="12">
        <f>(AZ130+(BA130/100))/AY130</f>
        <v>5600</v>
      </c>
      <c r="BC130" s="16"/>
      <c r="BD130" s="16"/>
      <c r="BE130" s="16"/>
      <c r="BF130" s="39"/>
      <c r="BG130" s="42"/>
      <c r="BH130" s="42"/>
      <c r="BI130" s="42"/>
      <c r="BJ130" s="12"/>
      <c r="BK130" s="16"/>
      <c r="BL130" s="16"/>
      <c r="BM130" s="16"/>
      <c r="BN130" s="39"/>
      <c r="BO130" s="42"/>
      <c r="BP130" s="42"/>
      <c r="BQ130" s="42"/>
      <c r="BR130" s="12"/>
      <c r="BS130" s="16"/>
      <c r="BT130" s="16"/>
      <c r="BU130" s="16"/>
      <c r="BV130" s="39"/>
    </row>
    <row r="131" spans="1:74" s="25" customFormat="1" ht="12">
      <c r="A131" s="25">
        <v>7</v>
      </c>
      <c r="B131" s="25">
        <f t="shared" si="20"/>
        <v>10</v>
      </c>
      <c r="C131" s="25" t="s">
        <v>449</v>
      </c>
      <c r="D131" s="98">
        <v>0</v>
      </c>
      <c r="E131" s="42">
        <v>101</v>
      </c>
      <c r="F131" s="42">
        <v>5207</v>
      </c>
      <c r="G131" s="42"/>
      <c r="H131" s="20">
        <f t="shared" si="18"/>
        <v>51.554455445544555</v>
      </c>
      <c r="I131" s="16">
        <v>412</v>
      </c>
      <c r="J131" s="16"/>
      <c r="K131" s="16"/>
      <c r="L131" s="16">
        <v>51328</v>
      </c>
      <c r="M131" s="16">
        <v>105</v>
      </c>
      <c r="N131" s="16"/>
      <c r="O131" s="46">
        <f t="shared" si="11"/>
        <v>51328.65625</v>
      </c>
      <c r="P131" s="42">
        <v>647698</v>
      </c>
      <c r="Q131" s="42">
        <v>20</v>
      </c>
      <c r="R131" s="20">
        <f t="shared" si="19"/>
        <v>12.618647112937035</v>
      </c>
      <c r="S131" s="16"/>
      <c r="T131" s="16"/>
      <c r="U131" s="71"/>
      <c r="V131" s="41">
        <v>7</v>
      </c>
      <c r="W131" s="41">
        <v>10</v>
      </c>
      <c r="X131" s="42">
        <v>3</v>
      </c>
      <c r="Y131" s="42">
        <v>2</v>
      </c>
      <c r="Z131" s="42">
        <v>3</v>
      </c>
      <c r="AA131" s="42"/>
      <c r="AB131" s="42"/>
      <c r="AC131" s="24">
        <f t="shared" si="12"/>
        <v>3</v>
      </c>
      <c r="AD131" s="16">
        <v>454</v>
      </c>
      <c r="AE131" s="16">
        <v>38</v>
      </c>
      <c r="AF131" s="16">
        <v>414</v>
      </c>
      <c r="AG131" s="16">
        <v>7</v>
      </c>
      <c r="AH131" s="16"/>
      <c r="AI131" s="40">
        <f t="shared" si="13"/>
        <v>414.04375</v>
      </c>
      <c r="AJ131" s="42">
        <v>146870</v>
      </c>
      <c r="AK131" s="42"/>
      <c r="AL131" s="24">
        <f t="shared" si="14"/>
        <v>354.7209684966867</v>
      </c>
      <c r="AM131" s="16">
        <v>382</v>
      </c>
      <c r="AN131" s="16">
        <v>92245</v>
      </c>
      <c r="AO131" s="16"/>
      <c r="AP131" s="39">
        <f t="shared" si="15"/>
        <v>241.47905759162305</v>
      </c>
      <c r="AQ131" s="42">
        <v>67</v>
      </c>
      <c r="AR131" s="42">
        <v>46625</v>
      </c>
      <c r="AS131" s="42"/>
      <c r="AT131" s="12">
        <f t="shared" si="16"/>
        <v>695.8955223880597</v>
      </c>
      <c r="AU131" s="16">
        <v>5</v>
      </c>
      <c r="AV131" s="16">
        <v>8000</v>
      </c>
      <c r="AW131" s="16"/>
      <c r="AX131" s="39">
        <f t="shared" si="17"/>
        <v>1600</v>
      </c>
      <c r="AY131" s="42"/>
      <c r="AZ131" s="42"/>
      <c r="BA131" s="42"/>
      <c r="BB131" s="12"/>
      <c r="BC131" s="16"/>
      <c r="BD131" s="16"/>
      <c r="BE131" s="16"/>
      <c r="BF131" s="39"/>
      <c r="BG131" s="42"/>
      <c r="BH131" s="42"/>
      <c r="BI131" s="42"/>
      <c r="BJ131" s="12"/>
      <c r="BK131" s="16"/>
      <c r="BL131" s="16"/>
      <c r="BM131" s="16"/>
      <c r="BN131" s="39"/>
      <c r="BO131" s="42"/>
      <c r="BP131" s="42"/>
      <c r="BQ131" s="42"/>
      <c r="BR131" s="12"/>
      <c r="BS131" s="16"/>
      <c r="BT131" s="16"/>
      <c r="BU131" s="16"/>
      <c r="BV131" s="39"/>
    </row>
    <row r="132" spans="1:74" s="25" customFormat="1" ht="12">
      <c r="A132" s="25">
        <v>7</v>
      </c>
      <c r="B132" s="25">
        <f t="shared" si="20"/>
        <v>11</v>
      </c>
      <c r="C132" s="25" t="s">
        <v>450</v>
      </c>
      <c r="D132" s="98">
        <v>0</v>
      </c>
      <c r="E132" s="42">
        <v>84</v>
      </c>
      <c r="F132" s="42">
        <v>4858</v>
      </c>
      <c r="G132" s="42"/>
      <c r="H132" s="20">
        <f t="shared" si="18"/>
        <v>57.833333333333336</v>
      </c>
      <c r="I132" s="16">
        <v>391</v>
      </c>
      <c r="J132" s="16">
        <v>20</v>
      </c>
      <c r="K132" s="16"/>
      <c r="L132" s="16">
        <v>41697</v>
      </c>
      <c r="M132" s="16">
        <v>16</v>
      </c>
      <c r="N132" s="16"/>
      <c r="O132" s="46">
        <f t="shared" si="11"/>
        <v>41697.1</v>
      </c>
      <c r="P132" s="42">
        <v>543825</v>
      </c>
      <c r="Q132" s="42">
        <v>67</v>
      </c>
      <c r="R132" s="20">
        <f t="shared" si="19"/>
        <v>13.04228999139029</v>
      </c>
      <c r="S132" s="16"/>
      <c r="T132" s="16"/>
      <c r="U132" s="71"/>
      <c r="V132" s="41">
        <v>7</v>
      </c>
      <c r="W132" s="41">
        <v>11</v>
      </c>
      <c r="X132" s="42">
        <v>3</v>
      </c>
      <c r="Y132" s="42">
        <v>2</v>
      </c>
      <c r="Z132" s="42">
        <v>1</v>
      </c>
      <c r="AA132" s="42">
        <v>100</v>
      </c>
      <c r="AB132" s="42"/>
      <c r="AC132" s="24">
        <f t="shared" si="12"/>
        <v>1.625</v>
      </c>
      <c r="AD132" s="16">
        <v>354</v>
      </c>
      <c r="AE132" s="16">
        <v>31</v>
      </c>
      <c r="AF132" s="16">
        <v>175</v>
      </c>
      <c r="AG132" s="16">
        <v>84</v>
      </c>
      <c r="AH132" s="16"/>
      <c r="AI132" s="40">
        <f t="shared" si="13"/>
        <v>175.525</v>
      </c>
      <c r="AJ132" s="42">
        <v>105713</v>
      </c>
      <c r="AK132" s="42"/>
      <c r="AL132" s="24">
        <f t="shared" si="14"/>
        <v>602.2674832644922</v>
      </c>
      <c r="AM132" s="16">
        <v>316</v>
      </c>
      <c r="AN132" s="16">
        <v>76572</v>
      </c>
      <c r="AO132" s="16"/>
      <c r="AP132" s="39">
        <f t="shared" si="15"/>
        <v>242.31645569620252</v>
      </c>
      <c r="AQ132" s="42">
        <v>34</v>
      </c>
      <c r="AR132" s="42">
        <v>23141</v>
      </c>
      <c r="AS132" s="42"/>
      <c r="AT132" s="12">
        <f t="shared" si="16"/>
        <v>680.6176470588235</v>
      </c>
      <c r="AU132" s="16">
        <v>4</v>
      </c>
      <c r="AV132" s="16">
        <v>6000</v>
      </c>
      <c r="AW132" s="16"/>
      <c r="AX132" s="39">
        <f t="shared" si="17"/>
        <v>1500</v>
      </c>
      <c r="AY132" s="42"/>
      <c r="AZ132" s="42"/>
      <c r="BA132" s="42"/>
      <c r="BB132" s="12"/>
      <c r="BC132" s="16"/>
      <c r="BD132" s="16"/>
      <c r="BE132" s="16"/>
      <c r="BF132" s="39"/>
      <c r="BG132" s="42"/>
      <c r="BH132" s="42"/>
      <c r="BI132" s="42"/>
      <c r="BJ132" s="12"/>
      <c r="BK132" s="16"/>
      <c r="BL132" s="16"/>
      <c r="BM132" s="16"/>
      <c r="BN132" s="39"/>
      <c r="BO132" s="42"/>
      <c r="BP132" s="42"/>
      <c r="BQ132" s="42"/>
      <c r="BR132" s="12"/>
      <c r="BS132" s="16"/>
      <c r="BT132" s="16"/>
      <c r="BU132" s="16"/>
      <c r="BV132" s="39"/>
    </row>
    <row r="133" spans="1:74" s="25" customFormat="1" ht="12">
      <c r="A133" s="25">
        <v>7</v>
      </c>
      <c r="B133" s="25">
        <f t="shared" si="20"/>
        <v>12</v>
      </c>
      <c r="C133" s="25" t="s">
        <v>451</v>
      </c>
      <c r="D133" s="98">
        <v>0</v>
      </c>
      <c r="E133" s="42">
        <v>46</v>
      </c>
      <c r="F133" s="42">
        <v>1578</v>
      </c>
      <c r="G133" s="42"/>
      <c r="H133" s="20">
        <f t="shared" si="18"/>
        <v>34.30434782608695</v>
      </c>
      <c r="I133" s="16">
        <v>186</v>
      </c>
      <c r="J133" s="16"/>
      <c r="K133" s="16"/>
      <c r="L133" s="16">
        <v>31467</v>
      </c>
      <c r="M133" s="16">
        <v>133</v>
      </c>
      <c r="N133" s="16">
        <v>44</v>
      </c>
      <c r="O133" s="46">
        <f t="shared" si="11"/>
        <v>31467.832260101008</v>
      </c>
      <c r="P133" s="42">
        <v>489425</v>
      </c>
      <c r="Q133" s="42">
        <v>85</v>
      </c>
      <c r="R133" s="20">
        <f t="shared" si="19"/>
        <v>15.553211481318256</v>
      </c>
      <c r="S133" s="16"/>
      <c r="T133" s="16"/>
      <c r="U133" s="71"/>
      <c r="V133" s="41">
        <v>7</v>
      </c>
      <c r="W133" s="41">
        <v>12</v>
      </c>
      <c r="X133" s="42">
        <v>5</v>
      </c>
      <c r="Y133" s="42">
        <v>2</v>
      </c>
      <c r="Z133" s="42">
        <v>6</v>
      </c>
      <c r="AA133" s="42"/>
      <c r="AB133" s="42"/>
      <c r="AC133" s="24">
        <f t="shared" si="12"/>
        <v>6</v>
      </c>
      <c r="AD133" s="16">
        <v>338</v>
      </c>
      <c r="AE133" s="16">
        <v>128</v>
      </c>
      <c r="AF133" s="16">
        <v>225</v>
      </c>
      <c r="AG133" s="16">
        <v>53</v>
      </c>
      <c r="AH133" s="16"/>
      <c r="AI133" s="40">
        <f t="shared" si="13"/>
        <v>225.33125</v>
      </c>
      <c r="AJ133" s="42">
        <v>167719</v>
      </c>
      <c r="AK133" s="42"/>
      <c r="AL133" s="24">
        <f t="shared" si="14"/>
        <v>744.3219704324189</v>
      </c>
      <c r="AM133" s="16">
        <v>243</v>
      </c>
      <c r="AN133" s="16">
        <v>55006</v>
      </c>
      <c r="AO133" s="16"/>
      <c r="AP133" s="39">
        <f t="shared" si="15"/>
        <v>226.3621399176955</v>
      </c>
      <c r="AQ133" s="42">
        <v>63</v>
      </c>
      <c r="AR133" s="42">
        <v>44503</v>
      </c>
      <c r="AS133" s="42"/>
      <c r="AT133" s="12">
        <f t="shared" si="16"/>
        <v>706.3968253968254</v>
      </c>
      <c r="AU133" s="16">
        <v>29</v>
      </c>
      <c r="AV133" s="16">
        <v>57850</v>
      </c>
      <c r="AW133" s="16"/>
      <c r="AX133" s="39">
        <f t="shared" si="17"/>
        <v>1994.8275862068965</v>
      </c>
      <c r="AY133" s="42">
        <v>3</v>
      </c>
      <c r="AZ133" s="42">
        <v>10360</v>
      </c>
      <c r="BA133" s="42"/>
      <c r="BB133" s="12">
        <f>(AZ133+(BA133/100))/AY133</f>
        <v>3453.3333333333335</v>
      </c>
      <c r="BC133" s="16"/>
      <c r="BD133" s="16"/>
      <c r="BE133" s="16"/>
      <c r="BF133" s="39"/>
      <c r="BG133" s="42"/>
      <c r="BH133" s="42"/>
      <c r="BI133" s="42"/>
      <c r="BJ133" s="12"/>
      <c r="BK133" s="16"/>
      <c r="BL133" s="16"/>
      <c r="BM133" s="16"/>
      <c r="BN133" s="39"/>
      <c r="BO133" s="42"/>
      <c r="BP133" s="42"/>
      <c r="BQ133" s="42"/>
      <c r="BR133" s="12"/>
      <c r="BS133" s="16"/>
      <c r="BT133" s="16"/>
      <c r="BU133" s="16"/>
      <c r="BV133" s="39"/>
    </row>
    <row r="134" spans="1:74" s="25" customFormat="1" ht="12">
      <c r="A134" s="25">
        <v>7</v>
      </c>
      <c r="B134" s="25">
        <f t="shared" si="20"/>
        <v>13</v>
      </c>
      <c r="C134" s="25" t="s">
        <v>452</v>
      </c>
      <c r="D134" s="98">
        <v>0</v>
      </c>
      <c r="E134" s="42">
        <v>126</v>
      </c>
      <c r="F134" s="42">
        <v>9089</v>
      </c>
      <c r="G134" s="42">
        <v>10</v>
      </c>
      <c r="H134" s="20">
        <f t="shared" si="18"/>
        <v>72.13571428571429</v>
      </c>
      <c r="I134" s="16">
        <v>403</v>
      </c>
      <c r="J134" s="16"/>
      <c r="K134" s="16"/>
      <c r="L134" s="16">
        <v>47539</v>
      </c>
      <c r="M134" s="16">
        <v>40</v>
      </c>
      <c r="N134" s="16"/>
      <c r="O134" s="46">
        <f t="shared" si="11"/>
        <v>47539.25</v>
      </c>
      <c r="P134" s="42">
        <v>569133</v>
      </c>
      <c r="Q134" s="42"/>
      <c r="R134" s="20">
        <f t="shared" si="19"/>
        <v>11.971854835740993</v>
      </c>
      <c r="S134" s="16"/>
      <c r="T134" s="16"/>
      <c r="U134" s="71"/>
      <c r="V134" s="41">
        <v>7</v>
      </c>
      <c r="W134" s="41">
        <v>13</v>
      </c>
      <c r="X134" s="42">
        <v>6</v>
      </c>
      <c r="Y134" s="42"/>
      <c r="Z134" s="42">
        <v>6</v>
      </c>
      <c r="AA134" s="42"/>
      <c r="AB134" s="42"/>
      <c r="AC134" s="24">
        <f t="shared" si="12"/>
        <v>6</v>
      </c>
      <c r="AD134" s="16">
        <v>311</v>
      </c>
      <c r="AE134" s="16">
        <v>29</v>
      </c>
      <c r="AF134" s="16">
        <v>311</v>
      </c>
      <c r="AG134" s="16">
        <v>110</v>
      </c>
      <c r="AH134" s="16">
        <v>32</v>
      </c>
      <c r="AI134" s="40">
        <f t="shared" si="13"/>
        <v>311.68823461891645</v>
      </c>
      <c r="AJ134" s="42">
        <v>109126</v>
      </c>
      <c r="AK134" s="42">
        <v>80</v>
      </c>
      <c r="AL134" s="24">
        <f t="shared" si="14"/>
        <v>350.112669903701</v>
      </c>
      <c r="AM134" s="16">
        <v>257</v>
      </c>
      <c r="AN134" s="16">
        <v>70597</v>
      </c>
      <c r="AO134" s="16">
        <v>80</v>
      </c>
      <c r="AP134" s="39">
        <f t="shared" si="15"/>
        <v>274.69961089494166</v>
      </c>
      <c r="AQ134" s="42">
        <v>50</v>
      </c>
      <c r="AR134" s="42">
        <v>32724</v>
      </c>
      <c r="AS134" s="42"/>
      <c r="AT134" s="12">
        <f t="shared" si="16"/>
        <v>654.48</v>
      </c>
      <c r="AU134" s="16">
        <v>4</v>
      </c>
      <c r="AV134" s="16">
        <v>5805</v>
      </c>
      <c r="AW134" s="16"/>
      <c r="AX134" s="39">
        <f t="shared" si="17"/>
        <v>1451.25</v>
      </c>
      <c r="AY134" s="42"/>
      <c r="AZ134" s="42"/>
      <c r="BA134" s="42"/>
      <c r="BB134" s="12"/>
      <c r="BC134" s="16"/>
      <c r="BD134" s="16"/>
      <c r="BE134" s="16"/>
      <c r="BF134" s="39"/>
      <c r="BG134" s="42"/>
      <c r="BH134" s="42"/>
      <c r="BI134" s="42"/>
      <c r="BJ134" s="12"/>
      <c r="BK134" s="16"/>
      <c r="BL134" s="16"/>
      <c r="BM134" s="16"/>
      <c r="BN134" s="39"/>
      <c r="BO134" s="42"/>
      <c r="BP134" s="42"/>
      <c r="BQ134" s="42"/>
      <c r="BR134" s="12"/>
      <c r="BS134" s="16"/>
      <c r="BT134" s="16"/>
      <c r="BU134" s="16"/>
      <c r="BV134" s="39"/>
    </row>
    <row r="135" spans="1:74" s="25" customFormat="1" ht="12">
      <c r="A135" s="25">
        <v>7</v>
      </c>
      <c r="B135" s="25">
        <f t="shared" si="20"/>
        <v>14</v>
      </c>
      <c r="C135" s="25" t="s">
        <v>319</v>
      </c>
      <c r="D135" s="98">
        <v>0</v>
      </c>
      <c r="E135" s="42">
        <v>128</v>
      </c>
      <c r="F135" s="42">
        <v>5434</v>
      </c>
      <c r="G135" s="42"/>
      <c r="H135" s="20">
        <f t="shared" si="18"/>
        <v>42.453125</v>
      </c>
      <c r="I135" s="16">
        <v>563</v>
      </c>
      <c r="J135" s="16">
        <v>80</v>
      </c>
      <c r="K135" s="16"/>
      <c r="L135" s="16">
        <v>45005</v>
      </c>
      <c r="M135" s="16">
        <v>129</v>
      </c>
      <c r="N135" s="16"/>
      <c r="O135" s="46">
        <f t="shared" si="11"/>
        <v>45005.80625</v>
      </c>
      <c r="P135" s="42">
        <v>485468</v>
      </c>
      <c r="Q135" s="42">
        <v>5</v>
      </c>
      <c r="R135" s="20">
        <f t="shared" si="19"/>
        <v>10.786787093720823</v>
      </c>
      <c r="S135" s="16"/>
      <c r="T135" s="16"/>
      <c r="U135" s="71"/>
      <c r="V135" s="41">
        <v>7</v>
      </c>
      <c r="W135" s="41">
        <v>14</v>
      </c>
      <c r="X135" s="42">
        <v>4</v>
      </c>
      <c r="Y135" s="42">
        <v>1</v>
      </c>
      <c r="Z135" s="42">
        <v>4</v>
      </c>
      <c r="AA135" s="42">
        <v>40</v>
      </c>
      <c r="AB135" s="42"/>
      <c r="AC135" s="24">
        <f t="shared" si="12"/>
        <v>4.25</v>
      </c>
      <c r="AD135" s="16">
        <v>266</v>
      </c>
      <c r="AE135" s="16">
        <v>35</v>
      </c>
      <c r="AF135" s="16">
        <v>95</v>
      </c>
      <c r="AG135" s="16">
        <v>124</v>
      </c>
      <c r="AH135" s="16">
        <v>43</v>
      </c>
      <c r="AI135" s="40">
        <f t="shared" si="13"/>
        <v>95.77598714416897</v>
      </c>
      <c r="AJ135" s="42">
        <v>76991</v>
      </c>
      <c r="AK135" s="42"/>
      <c r="AL135" s="24">
        <f t="shared" si="14"/>
        <v>803.8653768622354</v>
      </c>
      <c r="AM135" s="16">
        <v>236</v>
      </c>
      <c r="AN135" s="16">
        <v>53261</v>
      </c>
      <c r="AO135" s="16"/>
      <c r="AP135" s="39">
        <f t="shared" si="15"/>
        <v>225.6822033898305</v>
      </c>
      <c r="AQ135" s="42">
        <v>26</v>
      </c>
      <c r="AR135" s="42">
        <v>18080</v>
      </c>
      <c r="AS135" s="42"/>
      <c r="AT135" s="12">
        <f t="shared" si="16"/>
        <v>695.3846153846154</v>
      </c>
      <c r="AU135" s="16">
        <v>4</v>
      </c>
      <c r="AV135" s="16">
        <v>5650</v>
      </c>
      <c r="AW135" s="16"/>
      <c r="AX135" s="39">
        <f t="shared" si="17"/>
        <v>1412.5</v>
      </c>
      <c r="AY135" s="42"/>
      <c r="AZ135" s="42"/>
      <c r="BA135" s="42"/>
      <c r="BB135" s="12"/>
      <c r="BC135" s="16"/>
      <c r="BD135" s="16"/>
      <c r="BE135" s="16"/>
      <c r="BF135" s="39"/>
      <c r="BG135" s="42"/>
      <c r="BH135" s="42"/>
      <c r="BI135" s="42"/>
      <c r="BJ135" s="12"/>
      <c r="BK135" s="16"/>
      <c r="BL135" s="16"/>
      <c r="BM135" s="16"/>
      <c r="BN135" s="39"/>
      <c r="BO135" s="42"/>
      <c r="BP135" s="42"/>
      <c r="BQ135" s="42"/>
      <c r="BR135" s="12"/>
      <c r="BS135" s="16"/>
      <c r="BT135" s="16"/>
      <c r="BU135" s="16"/>
      <c r="BV135" s="39"/>
    </row>
    <row r="136" spans="1:74" s="25" customFormat="1" ht="12">
      <c r="A136" s="25">
        <v>7</v>
      </c>
      <c r="B136" s="25">
        <f t="shared" si="20"/>
        <v>15</v>
      </c>
      <c r="C136" s="25" t="s">
        <v>320</v>
      </c>
      <c r="D136" s="98">
        <v>0</v>
      </c>
      <c r="E136" s="42">
        <v>88</v>
      </c>
      <c r="F136" s="42">
        <v>4860</v>
      </c>
      <c r="G136" s="42"/>
      <c r="H136" s="20">
        <f t="shared" si="18"/>
        <v>55.22727272727273</v>
      </c>
      <c r="I136" s="16">
        <v>217</v>
      </c>
      <c r="J136" s="16"/>
      <c r="K136" s="16"/>
      <c r="L136" s="16">
        <v>39276</v>
      </c>
      <c r="M136" s="16">
        <v>10</v>
      </c>
      <c r="N136" s="16"/>
      <c r="O136" s="46">
        <f t="shared" si="11"/>
        <v>39276.0625</v>
      </c>
      <c r="P136" s="42">
        <v>490084</v>
      </c>
      <c r="Q136" s="42">
        <v>45</v>
      </c>
      <c r="R136" s="20">
        <f t="shared" si="19"/>
        <v>12.477942512694597</v>
      </c>
      <c r="S136" s="16"/>
      <c r="T136" s="16"/>
      <c r="U136" s="71"/>
      <c r="V136" s="41">
        <v>7</v>
      </c>
      <c r="W136" s="41">
        <v>15</v>
      </c>
      <c r="X136" s="42">
        <v>2</v>
      </c>
      <c r="Y136" s="42"/>
      <c r="Z136" s="42">
        <v>2</v>
      </c>
      <c r="AA136" s="42"/>
      <c r="AB136" s="42"/>
      <c r="AC136" s="24">
        <f t="shared" si="12"/>
        <v>2</v>
      </c>
      <c r="AD136" s="16">
        <v>342</v>
      </c>
      <c r="AE136" s="16">
        <v>52</v>
      </c>
      <c r="AF136" s="16">
        <v>337</v>
      </c>
      <c r="AG136" s="16">
        <v>104</v>
      </c>
      <c r="AH136" s="16"/>
      <c r="AI136" s="40">
        <f t="shared" si="13"/>
        <v>337.65</v>
      </c>
      <c r="AJ136" s="42">
        <v>97418</v>
      </c>
      <c r="AK136" s="42">
        <v>20</v>
      </c>
      <c r="AL136" s="24">
        <f t="shared" si="14"/>
        <v>288.5176958388864</v>
      </c>
      <c r="AM136" s="16">
        <v>307</v>
      </c>
      <c r="AN136" s="16">
        <v>71847</v>
      </c>
      <c r="AO136" s="16">
        <v>60</v>
      </c>
      <c r="AP136" s="39">
        <f t="shared" si="15"/>
        <v>234.03127035830622</v>
      </c>
      <c r="AQ136" s="42">
        <v>32</v>
      </c>
      <c r="AR136" s="42">
        <v>21500</v>
      </c>
      <c r="AS136" s="42">
        <v>60</v>
      </c>
      <c r="AT136" s="12">
        <f t="shared" si="16"/>
        <v>671.89375</v>
      </c>
      <c r="AU136" s="16">
        <v>3</v>
      </c>
      <c r="AV136" s="16">
        <v>4070</v>
      </c>
      <c r="AW136" s="16"/>
      <c r="AX136" s="39">
        <f t="shared" si="17"/>
        <v>1356.6666666666667</v>
      </c>
      <c r="AY136" s="42"/>
      <c r="AZ136" s="42"/>
      <c r="BA136" s="42"/>
      <c r="BB136" s="12"/>
      <c r="BC136" s="16"/>
      <c r="BD136" s="16"/>
      <c r="BE136" s="16"/>
      <c r="BF136" s="39"/>
      <c r="BG136" s="42"/>
      <c r="BH136" s="42"/>
      <c r="BI136" s="42"/>
      <c r="BJ136" s="12"/>
      <c r="BK136" s="16"/>
      <c r="BL136" s="16"/>
      <c r="BM136" s="16"/>
      <c r="BN136" s="39"/>
      <c r="BO136" s="42"/>
      <c r="BP136" s="42"/>
      <c r="BQ136" s="42"/>
      <c r="BR136" s="12"/>
      <c r="BS136" s="16"/>
      <c r="BT136" s="16"/>
      <c r="BU136" s="16"/>
      <c r="BV136" s="39"/>
    </row>
    <row r="137" spans="1:74" s="25" customFormat="1" ht="12">
      <c r="A137" s="25">
        <v>7</v>
      </c>
      <c r="B137" s="25">
        <f t="shared" si="20"/>
        <v>16</v>
      </c>
      <c r="C137" s="25" t="s">
        <v>321</v>
      </c>
      <c r="D137" s="98">
        <v>0</v>
      </c>
      <c r="E137" s="42">
        <v>89</v>
      </c>
      <c r="F137" s="42">
        <v>4725</v>
      </c>
      <c r="G137" s="42">
        <v>90</v>
      </c>
      <c r="H137" s="20">
        <f t="shared" si="18"/>
        <v>53.099999999999994</v>
      </c>
      <c r="I137" s="16">
        <v>136</v>
      </c>
      <c r="J137" s="16"/>
      <c r="K137" s="16"/>
      <c r="L137" s="16">
        <v>31121</v>
      </c>
      <c r="M137" s="16">
        <v>105</v>
      </c>
      <c r="N137" s="16">
        <v>23</v>
      </c>
      <c r="O137" s="46">
        <f aca="true" t="shared" si="21" ref="O137:O172">L137+(M137/160)+(N137/43560)</f>
        <v>31121.656778007346</v>
      </c>
      <c r="P137" s="42">
        <v>415626</v>
      </c>
      <c r="Q137" s="42">
        <v>30</v>
      </c>
      <c r="R137" s="20">
        <f t="shared" si="19"/>
        <v>13.354889907201517</v>
      </c>
      <c r="S137" s="16"/>
      <c r="T137" s="16"/>
      <c r="U137" s="71"/>
      <c r="V137" s="41">
        <v>7</v>
      </c>
      <c r="W137" s="41">
        <v>16</v>
      </c>
      <c r="X137" s="42">
        <v>2</v>
      </c>
      <c r="Y137" s="42">
        <v>1</v>
      </c>
      <c r="Z137" s="42">
        <v>2</v>
      </c>
      <c r="AA137" s="42"/>
      <c r="AB137" s="42"/>
      <c r="AC137" s="24">
        <f aca="true" t="shared" si="22" ref="AC137:AC172">Z137+(AA137/160)+(AB137/43560)</f>
        <v>2</v>
      </c>
      <c r="AD137" s="16">
        <v>269</v>
      </c>
      <c r="AE137" s="16">
        <v>36</v>
      </c>
      <c r="AF137" s="16">
        <v>255</v>
      </c>
      <c r="AG137" s="16">
        <v>124</v>
      </c>
      <c r="AH137" s="16">
        <v>78</v>
      </c>
      <c r="AI137" s="40">
        <f aca="true" t="shared" si="23" ref="AI137:AI172">AF137+(AG137/160)+(AH137/43560)</f>
        <v>255.7767906336088</v>
      </c>
      <c r="AJ137" s="42">
        <v>93071</v>
      </c>
      <c r="AK137" s="42"/>
      <c r="AL137" s="24">
        <f aca="true" t="shared" si="24" ref="AL137:AL172">AJ137/AI137</f>
        <v>363.87586132989253</v>
      </c>
      <c r="AM137" s="16">
        <v>208</v>
      </c>
      <c r="AN137" s="16">
        <v>49241</v>
      </c>
      <c r="AO137" s="16"/>
      <c r="AP137" s="39">
        <f aca="true" t="shared" si="25" ref="AP137:AP172">(AN137+(AO137/100))/AM137</f>
        <v>236.73557692307693</v>
      </c>
      <c r="AQ137" s="42">
        <v>56</v>
      </c>
      <c r="AR137" s="42">
        <v>38295</v>
      </c>
      <c r="AS137" s="42"/>
      <c r="AT137" s="12">
        <f aca="true" t="shared" si="26" ref="AT137:AT172">(AR137+(AS137/100))/AQ137</f>
        <v>683.8392857142857</v>
      </c>
      <c r="AU137" s="16">
        <v>5</v>
      </c>
      <c r="AV137" s="16">
        <v>5535</v>
      </c>
      <c r="AW137" s="16"/>
      <c r="AX137" s="39">
        <f aca="true" t="shared" si="27" ref="AX137:AX172">(AV137+(AW137/100))/AU137</f>
        <v>1107</v>
      </c>
      <c r="AY137" s="42"/>
      <c r="AZ137" s="42"/>
      <c r="BA137" s="42"/>
      <c r="BB137" s="12"/>
      <c r="BC137" s="16"/>
      <c r="BD137" s="16"/>
      <c r="BE137" s="16"/>
      <c r="BF137" s="39"/>
      <c r="BG137" s="42"/>
      <c r="BH137" s="42"/>
      <c r="BI137" s="42"/>
      <c r="BJ137" s="12"/>
      <c r="BK137" s="16"/>
      <c r="BL137" s="16"/>
      <c r="BM137" s="16"/>
      <c r="BN137" s="39"/>
      <c r="BO137" s="42"/>
      <c r="BP137" s="42"/>
      <c r="BQ137" s="42"/>
      <c r="BR137" s="12"/>
      <c r="BS137" s="16"/>
      <c r="BT137" s="16"/>
      <c r="BU137" s="16"/>
      <c r="BV137" s="39"/>
    </row>
    <row r="138" spans="1:74" s="25" customFormat="1" ht="12">
      <c r="A138" s="25">
        <v>7</v>
      </c>
      <c r="B138" s="25">
        <f t="shared" si="20"/>
        <v>17</v>
      </c>
      <c r="C138" s="25" t="s">
        <v>322</v>
      </c>
      <c r="D138" s="98">
        <v>0</v>
      </c>
      <c r="E138" s="42">
        <v>98</v>
      </c>
      <c r="F138" s="42">
        <v>6701</v>
      </c>
      <c r="G138" s="42">
        <v>40</v>
      </c>
      <c r="H138" s="20">
        <f t="shared" si="18"/>
        <v>68.38163265306122</v>
      </c>
      <c r="I138" s="16">
        <v>185</v>
      </c>
      <c r="J138" s="16">
        <v>80</v>
      </c>
      <c r="K138" s="16"/>
      <c r="L138" s="16">
        <v>35404</v>
      </c>
      <c r="M138" s="16">
        <v>36</v>
      </c>
      <c r="N138" s="16"/>
      <c r="O138" s="46">
        <f t="shared" si="21"/>
        <v>35404.225</v>
      </c>
      <c r="P138" s="42">
        <v>473467</v>
      </c>
      <c r="Q138" s="42">
        <v>75</v>
      </c>
      <c r="R138" s="20">
        <f t="shared" si="19"/>
        <v>13.373199102649473</v>
      </c>
      <c r="S138" s="16"/>
      <c r="T138" s="16"/>
      <c r="U138" s="71"/>
      <c r="V138" s="41">
        <v>7</v>
      </c>
      <c r="W138" s="41">
        <v>17</v>
      </c>
      <c r="X138" s="42">
        <v>3</v>
      </c>
      <c r="Y138" s="42">
        <v>2</v>
      </c>
      <c r="Z138" s="42">
        <v>2</v>
      </c>
      <c r="AA138" s="42">
        <v>100</v>
      </c>
      <c r="AB138" s="42"/>
      <c r="AC138" s="24">
        <f t="shared" si="22"/>
        <v>2.625</v>
      </c>
      <c r="AD138" s="16">
        <v>275</v>
      </c>
      <c r="AE138" s="16">
        <v>25</v>
      </c>
      <c r="AF138" s="16">
        <v>194</v>
      </c>
      <c r="AG138" s="16">
        <v>22</v>
      </c>
      <c r="AH138" s="16"/>
      <c r="AI138" s="40">
        <f t="shared" si="23"/>
        <v>194.1375</v>
      </c>
      <c r="AJ138" s="42">
        <v>109690</v>
      </c>
      <c r="AK138" s="42">
        <v>20</v>
      </c>
      <c r="AL138" s="24">
        <f t="shared" si="24"/>
        <v>565.0119116605499</v>
      </c>
      <c r="AM138" s="16">
        <v>209</v>
      </c>
      <c r="AN138" s="16">
        <v>54234</v>
      </c>
      <c r="AO138" s="16"/>
      <c r="AP138" s="39">
        <f t="shared" si="25"/>
        <v>259.49282296650716</v>
      </c>
      <c r="AQ138" s="42">
        <v>57</v>
      </c>
      <c r="AR138" s="42">
        <v>40111</v>
      </c>
      <c r="AS138" s="42">
        <v>20</v>
      </c>
      <c r="AT138" s="12">
        <f t="shared" si="26"/>
        <v>703.7052631578947</v>
      </c>
      <c r="AU138" s="16">
        <v>9</v>
      </c>
      <c r="AV138" s="16">
        <v>15345</v>
      </c>
      <c r="AW138" s="16"/>
      <c r="AX138" s="39">
        <f t="shared" si="27"/>
        <v>1705</v>
      </c>
      <c r="AY138" s="42"/>
      <c r="AZ138" s="42"/>
      <c r="BA138" s="42"/>
      <c r="BB138" s="12"/>
      <c r="BC138" s="16"/>
      <c r="BD138" s="16"/>
      <c r="BE138" s="16"/>
      <c r="BF138" s="39"/>
      <c r="BG138" s="42"/>
      <c r="BH138" s="42"/>
      <c r="BI138" s="42"/>
      <c r="BJ138" s="12"/>
      <c r="BK138" s="16"/>
      <c r="BL138" s="16"/>
      <c r="BM138" s="16"/>
      <c r="BN138" s="39"/>
      <c r="BO138" s="42"/>
      <c r="BP138" s="42"/>
      <c r="BQ138" s="42"/>
      <c r="BR138" s="12"/>
      <c r="BS138" s="16"/>
      <c r="BT138" s="16"/>
      <c r="BU138" s="16"/>
      <c r="BV138" s="39"/>
    </row>
    <row r="139" spans="1:74" s="25" customFormat="1" ht="12">
      <c r="A139" s="25">
        <v>7</v>
      </c>
      <c r="B139" s="25">
        <f t="shared" si="20"/>
        <v>18</v>
      </c>
      <c r="C139" s="25" t="s">
        <v>323</v>
      </c>
      <c r="D139" s="98">
        <v>0</v>
      </c>
      <c r="E139" s="42">
        <v>129</v>
      </c>
      <c r="F139" s="42">
        <v>6309</v>
      </c>
      <c r="G139" s="42"/>
      <c r="H139" s="20">
        <f t="shared" si="18"/>
        <v>48.906976744186046</v>
      </c>
      <c r="I139" s="16">
        <v>120</v>
      </c>
      <c r="J139" s="16"/>
      <c r="K139" s="16"/>
      <c r="L139" s="16">
        <v>71716</v>
      </c>
      <c r="M139" s="16">
        <v>80</v>
      </c>
      <c r="N139" s="16"/>
      <c r="O139" s="46">
        <f t="shared" si="21"/>
        <v>71716.5</v>
      </c>
      <c r="P139" s="42">
        <v>808220</v>
      </c>
      <c r="Q139" s="42">
        <v>70</v>
      </c>
      <c r="R139" s="20">
        <f t="shared" si="19"/>
        <v>11.269661793311162</v>
      </c>
      <c r="S139" s="16"/>
      <c r="T139" s="16"/>
      <c r="U139" s="71"/>
      <c r="V139" s="41">
        <v>7</v>
      </c>
      <c r="W139" s="41">
        <v>18</v>
      </c>
      <c r="X139" s="42">
        <v>2</v>
      </c>
      <c r="Y139" s="42"/>
      <c r="Z139" s="42">
        <v>2</v>
      </c>
      <c r="AA139" s="42"/>
      <c r="AB139" s="42"/>
      <c r="AC139" s="24">
        <f t="shared" si="22"/>
        <v>2</v>
      </c>
      <c r="AD139" s="16">
        <v>544</v>
      </c>
      <c r="AE139" s="16">
        <v>53</v>
      </c>
      <c r="AF139" s="16">
        <v>520</v>
      </c>
      <c r="AG139" s="16">
        <v>128</v>
      </c>
      <c r="AH139" s="16"/>
      <c r="AI139" s="40">
        <f t="shared" si="23"/>
        <v>520.8</v>
      </c>
      <c r="AJ139" s="42">
        <v>171487</v>
      </c>
      <c r="AK139" s="42"/>
      <c r="AL139" s="24">
        <f t="shared" si="24"/>
        <v>329.27611367127497</v>
      </c>
      <c r="AM139" s="16">
        <v>444</v>
      </c>
      <c r="AN139" s="16">
        <v>91174</v>
      </c>
      <c r="AO139" s="16"/>
      <c r="AP139" s="39">
        <f t="shared" si="25"/>
        <v>205.34684684684686</v>
      </c>
      <c r="AQ139" s="42">
        <v>88</v>
      </c>
      <c r="AR139" s="42">
        <v>64813</v>
      </c>
      <c r="AS139" s="42"/>
      <c r="AT139" s="12">
        <f t="shared" si="26"/>
        <v>736.5113636363636</v>
      </c>
      <c r="AU139" s="16">
        <v>12</v>
      </c>
      <c r="AV139" s="16">
        <v>15500</v>
      </c>
      <c r="AW139" s="16"/>
      <c r="AX139" s="39">
        <f t="shared" si="27"/>
        <v>1291.6666666666667</v>
      </c>
      <c r="AY139" s="42"/>
      <c r="AZ139" s="42"/>
      <c r="BA139" s="42"/>
      <c r="BB139" s="12"/>
      <c r="BC139" s="16"/>
      <c r="BD139" s="16"/>
      <c r="BE139" s="16"/>
      <c r="BF139" s="39"/>
      <c r="BG139" s="42"/>
      <c r="BH139" s="42"/>
      <c r="BI139" s="42"/>
      <c r="BJ139" s="12"/>
      <c r="BK139" s="16"/>
      <c r="BL139" s="16"/>
      <c r="BM139" s="16"/>
      <c r="BN139" s="39"/>
      <c r="BO139" s="42"/>
      <c r="BP139" s="42"/>
      <c r="BQ139" s="42"/>
      <c r="BR139" s="12"/>
      <c r="BS139" s="16"/>
      <c r="BT139" s="16"/>
      <c r="BU139" s="16"/>
      <c r="BV139" s="39"/>
    </row>
    <row r="140" spans="1:74" ht="12">
      <c r="A140" s="25">
        <v>7</v>
      </c>
      <c r="B140" s="25"/>
      <c r="C140" s="25" t="s">
        <v>41</v>
      </c>
      <c r="D140" s="98">
        <v>0</v>
      </c>
      <c r="E140" s="14">
        <f>SUM(E122:E139)</f>
        <v>2305</v>
      </c>
      <c r="F140" s="14">
        <f>SUM(F122:F139)+FLOOR(SUM(G122:G139),100)/100</f>
        <v>117885</v>
      </c>
      <c r="G140" s="14">
        <f>SUM(G122:G139)-FLOOR(SUM(G122:G139),100)</f>
        <v>40</v>
      </c>
      <c r="H140" s="20">
        <f t="shared" si="18"/>
        <v>51.14334056399132</v>
      </c>
      <c r="I140" s="14">
        <f>SUM(I122:I139)+FLOOR(SUM(J122:J139),160)/160</f>
        <v>5024</v>
      </c>
      <c r="J140" s="14">
        <f>SUM(J122:J139)-FLOOR(SUM(J122:J139),160)</f>
        <v>43</v>
      </c>
      <c r="K140" s="14">
        <f>SUM(K122:K139)</f>
        <v>0</v>
      </c>
      <c r="L140" s="14">
        <f>SUM(L122:L139)+FLOOR(SUM(M122:M139),160)/160+FLOOR(SUM(N122:N139)/43520,1)</f>
        <v>844317</v>
      </c>
      <c r="M140" s="14">
        <f>SUM(M122:M139)+FLOOR(SUM(N122:N139)/272,1)-FLOOR(SUM(M122:M139)+FLOOR(SUM(N122:N139)/272,1),160)</f>
        <v>128</v>
      </c>
      <c r="N140" s="15">
        <f>SUM(N122:N139)-FLOOR(SUM(N122:N139),272)</f>
        <v>152</v>
      </c>
      <c r="O140" s="89">
        <f t="shared" si="21"/>
        <v>844317.8034894399</v>
      </c>
      <c r="P140" s="14">
        <f>SUM(P122:P139)+FLOOR(SUM(Q122:Q139),100)/100</f>
        <v>9317045</v>
      </c>
      <c r="Q140" s="14">
        <f>SUM(Q122:Q139)-FLOOR(SUM(Q122:Q139),100)</f>
        <v>33</v>
      </c>
      <c r="R140" s="20">
        <f>(P140+(Q140/100))/O140</f>
        <v>11.034998067663667</v>
      </c>
      <c r="S140" s="16"/>
      <c r="T140" s="16"/>
      <c r="U140" s="71"/>
      <c r="V140" s="41">
        <v>7</v>
      </c>
      <c r="W140" s="41"/>
      <c r="X140" s="41">
        <f>SUM(X122:X139)</f>
        <v>55</v>
      </c>
      <c r="Y140" s="41">
        <f>SUM(Y122:Y139)</f>
        <v>25</v>
      </c>
      <c r="Z140" s="41">
        <f>SUM(Z122:Z139)+FLOOR(SUM(AA122:AA139),160)/160+FLOOR(SUM(AB122:AB139)/43520,1)</f>
        <v>43</v>
      </c>
      <c r="AA140" s="41">
        <f>SUM(AA122:AA139)+FLOOR(SUM(AB122:AB139)/272,1)-FLOOR(SUM(AA122:AA139)+FLOOR(SUM(AB122:AB139)/272,1),160)</f>
        <v>144</v>
      </c>
      <c r="AB140" s="51">
        <f>SUM(AB122:AB139)-FLOOR(SUM(AB122:AB139),272)</f>
        <v>190</v>
      </c>
      <c r="AC140" s="40">
        <f t="shared" si="22"/>
        <v>43.90436179981634</v>
      </c>
      <c r="AD140" s="41">
        <f>SUM(AD122:AD139)</f>
        <v>5964</v>
      </c>
      <c r="AE140" s="41">
        <f>SUM(AE122:AE139)</f>
        <v>812</v>
      </c>
      <c r="AF140" s="41">
        <f>SUM(AF122:AF139)+FLOOR(SUM(AG122:AG139),160)/160+FLOOR(SUM(AH122:AH139)/43520,1)</f>
        <v>3967</v>
      </c>
      <c r="AG140" s="41">
        <f>SUM(AG122:AG139)+FLOOR(SUM(AH122:AH139)/272,1)-FLOOR(SUM(AG122:AG139)+FLOOR(SUM(AH122:AH139)/272,1),160)</f>
        <v>86</v>
      </c>
      <c r="AH140" s="51">
        <f>SUM(AH122:AH139)-FLOOR(SUM(AH122:AH139),272)</f>
        <v>187</v>
      </c>
      <c r="AI140" s="40">
        <f t="shared" si="23"/>
        <v>3967.541792929293</v>
      </c>
      <c r="AJ140" s="41">
        <f>SUM(AJ122:AJ139)+FLOOR(SUM(AK122:AK139),100)/100</f>
        <v>1924871</v>
      </c>
      <c r="AK140" s="41">
        <f>SUM(AK122:AK139)-FLOOR(SUM(AK122:AK139),100)</f>
        <v>20</v>
      </c>
      <c r="AL140" s="40">
        <f t="shared" si="24"/>
        <v>485.1545618071083</v>
      </c>
      <c r="AM140" s="41">
        <f>SUM(AM122:AM139)</f>
        <v>5048</v>
      </c>
      <c r="AN140" s="41">
        <f>SUM(AN122:AN139)+FLOOR(SUM(AO122:AO139),100)/100</f>
        <v>1176130</v>
      </c>
      <c r="AO140" s="41">
        <f>SUM(AO122:AO139)-FLOOR(SUM(AO122:AO139),100)</f>
        <v>40</v>
      </c>
      <c r="AP140" s="39">
        <f t="shared" si="25"/>
        <v>232.98938193343898</v>
      </c>
      <c r="AQ140" s="41">
        <f>SUM(AQ122:AQ139)</f>
        <v>795</v>
      </c>
      <c r="AR140" s="41">
        <f>SUM(AR122:AR139)+FLOOR(SUM(AS122:AS139),100)/100</f>
        <v>549158</v>
      </c>
      <c r="AS140" s="41">
        <f>SUM(AS122:AS139)-FLOOR(SUM(AS122:AS139),100)</f>
        <v>80</v>
      </c>
      <c r="AT140" s="39">
        <f t="shared" si="26"/>
        <v>690.7657861635221</v>
      </c>
      <c r="AU140" s="41">
        <f>SUM(AU122:AU139)</f>
        <v>115</v>
      </c>
      <c r="AV140" s="41">
        <f>SUM(AV122:AV139)+FLOOR(SUM(AW122:AW139),100)/100</f>
        <v>174872</v>
      </c>
      <c r="AW140" s="41">
        <f>SUM(AW122:AW139)-FLOOR(SUM(AW122:AW139),100)</f>
        <v>0</v>
      </c>
      <c r="AX140" s="39">
        <f t="shared" si="27"/>
        <v>1520.6260869565217</v>
      </c>
      <c r="AY140" s="41">
        <f>SUM(AY122:AY139)</f>
        <v>6</v>
      </c>
      <c r="AZ140" s="41">
        <f>SUM(AZ122:AZ139)+FLOOR(SUM(BA122:BA139),100)/100</f>
        <v>24710</v>
      </c>
      <c r="BA140" s="41">
        <f>SUM(BA122:BA139)-FLOOR(SUM(BA122:BA139),100)</f>
        <v>0</v>
      </c>
      <c r="BB140" s="39">
        <f>(AZ140+(BA140/100))/AY140</f>
        <v>4118.333333333333</v>
      </c>
      <c r="BC140" s="42"/>
      <c r="BD140" s="42"/>
      <c r="BE140" s="42"/>
      <c r="BF140" s="12"/>
      <c r="BG140" s="16"/>
      <c r="BH140" s="16"/>
      <c r="BI140" s="16"/>
      <c r="BJ140" s="39"/>
      <c r="BK140" s="42"/>
      <c r="BL140" s="42"/>
      <c r="BM140" s="42"/>
      <c r="BN140" s="12"/>
      <c r="BO140" s="16"/>
      <c r="BP140" s="16"/>
      <c r="BQ140" s="16"/>
      <c r="BR140" s="39"/>
      <c r="BS140" s="42"/>
      <c r="BT140" s="42"/>
      <c r="BU140" s="42"/>
      <c r="BV140" s="12"/>
    </row>
    <row r="141" spans="1:74" ht="12">
      <c r="A141" s="22">
        <v>7</v>
      </c>
      <c r="B141" s="22"/>
      <c r="C141" s="33" t="s">
        <v>42</v>
      </c>
      <c r="D141" s="99">
        <v>0</v>
      </c>
      <c r="E141" s="57">
        <v>2305</v>
      </c>
      <c r="F141" s="57">
        <v>117885</v>
      </c>
      <c r="G141" s="57">
        <v>40</v>
      </c>
      <c r="H141" s="48">
        <f t="shared" si="18"/>
        <v>51.14334056399132</v>
      </c>
      <c r="I141" s="47">
        <v>5024</v>
      </c>
      <c r="J141" s="47">
        <v>43</v>
      </c>
      <c r="K141" s="47"/>
      <c r="L141" s="47">
        <v>844317</v>
      </c>
      <c r="M141" s="47">
        <v>128</v>
      </c>
      <c r="N141" s="47">
        <v>152</v>
      </c>
      <c r="O141" s="91">
        <f t="shared" si="21"/>
        <v>844317.8034894399</v>
      </c>
      <c r="P141" s="57">
        <v>9317045</v>
      </c>
      <c r="Q141" s="57">
        <v>33</v>
      </c>
      <c r="R141" s="48">
        <f t="shared" si="19"/>
        <v>11.034998067663667</v>
      </c>
      <c r="S141" s="47"/>
      <c r="T141" s="47"/>
      <c r="U141" s="50"/>
      <c r="V141" s="92">
        <v>7</v>
      </c>
      <c r="W141" s="92"/>
      <c r="X141" s="57">
        <v>55</v>
      </c>
      <c r="Y141" s="57">
        <v>25</v>
      </c>
      <c r="Z141" s="57">
        <v>43</v>
      </c>
      <c r="AA141" s="57">
        <v>144</v>
      </c>
      <c r="AB141" s="57">
        <v>190</v>
      </c>
      <c r="AC141" s="54">
        <f t="shared" si="22"/>
        <v>43.90436179981634</v>
      </c>
      <c r="AD141" s="47">
        <v>5964</v>
      </c>
      <c r="AE141" s="47">
        <v>812</v>
      </c>
      <c r="AF141" s="47">
        <v>3967</v>
      </c>
      <c r="AG141" s="47">
        <v>86</v>
      </c>
      <c r="AH141" s="47">
        <v>187</v>
      </c>
      <c r="AI141" s="62">
        <f t="shared" si="23"/>
        <v>3967.541792929293</v>
      </c>
      <c r="AJ141" s="57">
        <v>1924871</v>
      </c>
      <c r="AK141" s="57">
        <v>20</v>
      </c>
      <c r="AL141" s="54">
        <f t="shared" si="24"/>
        <v>485.1545618071083</v>
      </c>
      <c r="AM141" s="47">
        <v>5048</v>
      </c>
      <c r="AN141" s="47">
        <v>1176130</v>
      </c>
      <c r="AO141" s="47">
        <v>40</v>
      </c>
      <c r="AP141" s="59">
        <f t="shared" si="25"/>
        <v>232.98938193343898</v>
      </c>
      <c r="AQ141" s="57">
        <v>795</v>
      </c>
      <c r="AR141" s="57">
        <v>549158</v>
      </c>
      <c r="AS141" s="57">
        <v>80</v>
      </c>
      <c r="AT141" s="55">
        <f t="shared" si="26"/>
        <v>690.7657861635221</v>
      </c>
      <c r="AU141" s="47">
        <v>115</v>
      </c>
      <c r="AV141" s="47">
        <v>174872</v>
      </c>
      <c r="AW141" s="47"/>
      <c r="AX141" s="59">
        <f t="shared" si="27"/>
        <v>1520.6260869565217</v>
      </c>
      <c r="AY141" s="57">
        <v>6</v>
      </c>
      <c r="AZ141" s="57">
        <v>24710</v>
      </c>
      <c r="BA141" s="57"/>
      <c r="BB141" s="55">
        <f>(AZ141+(BA141/100))/AY141</f>
        <v>4118.333333333333</v>
      </c>
      <c r="BC141" s="47"/>
      <c r="BD141" s="47"/>
      <c r="BE141" s="47"/>
      <c r="BF141" s="59"/>
      <c r="BG141" s="57"/>
      <c r="BH141" s="57"/>
      <c r="BI141" s="57"/>
      <c r="BJ141" s="55"/>
      <c r="BK141" s="47"/>
      <c r="BL141" s="47"/>
      <c r="BM141" s="47"/>
      <c r="BN141" s="59"/>
      <c r="BO141" s="57"/>
      <c r="BP141" s="57"/>
      <c r="BQ141" s="57"/>
      <c r="BR141" s="55"/>
      <c r="BS141" s="47"/>
      <c r="BT141" s="47"/>
      <c r="BU141" s="47"/>
      <c r="BV141" s="59"/>
    </row>
    <row r="142" spans="1:74" ht="12">
      <c r="A142" s="3">
        <v>8</v>
      </c>
      <c r="B142" s="3">
        <v>1</v>
      </c>
      <c r="C142" s="3" t="s">
        <v>324</v>
      </c>
      <c r="D142" s="98">
        <v>0</v>
      </c>
      <c r="E142" s="16">
        <v>194</v>
      </c>
      <c r="F142" s="16">
        <v>8186</v>
      </c>
      <c r="G142" s="16"/>
      <c r="H142" s="44">
        <f t="shared" si="18"/>
        <v>42.1958762886598</v>
      </c>
      <c r="I142" s="42">
        <v>278</v>
      </c>
      <c r="J142" s="42">
        <v>80</v>
      </c>
      <c r="K142" s="42"/>
      <c r="L142" s="42">
        <v>76834</v>
      </c>
      <c r="M142" s="42">
        <v>33</v>
      </c>
      <c r="N142" s="42"/>
      <c r="O142" s="89">
        <f t="shared" si="21"/>
        <v>76834.20625</v>
      </c>
      <c r="P142" s="16">
        <v>570076</v>
      </c>
      <c r="Q142" s="16">
        <v>26</v>
      </c>
      <c r="R142" s="44">
        <f t="shared" si="19"/>
        <v>7.419563340644259</v>
      </c>
      <c r="S142" s="42"/>
      <c r="T142" s="42"/>
      <c r="U142" s="43"/>
      <c r="V142" s="14">
        <v>8</v>
      </c>
      <c r="W142" s="14">
        <v>1</v>
      </c>
      <c r="X142" s="16">
        <v>3</v>
      </c>
      <c r="Y142" s="16">
        <v>1</v>
      </c>
      <c r="Z142" s="16">
        <v>1</v>
      </c>
      <c r="AA142" s="16">
        <v>80</v>
      </c>
      <c r="AB142" s="16"/>
      <c r="AC142" s="40">
        <f t="shared" si="22"/>
        <v>1.5</v>
      </c>
      <c r="AD142" s="42">
        <v>339</v>
      </c>
      <c r="AE142" s="42">
        <v>72</v>
      </c>
      <c r="AF142" s="42">
        <v>226</v>
      </c>
      <c r="AG142" s="42">
        <v>158</v>
      </c>
      <c r="AH142" s="42"/>
      <c r="AI142" s="24">
        <f t="shared" si="23"/>
        <v>226.9875</v>
      </c>
      <c r="AJ142" s="16">
        <v>111166</v>
      </c>
      <c r="AK142" s="16"/>
      <c r="AL142" s="40">
        <f t="shared" si="24"/>
        <v>489.7450300126659</v>
      </c>
      <c r="AM142" s="42">
        <v>290</v>
      </c>
      <c r="AN142" s="42">
        <v>69476</v>
      </c>
      <c r="AO142" s="42"/>
      <c r="AP142" s="12">
        <f t="shared" si="25"/>
        <v>239.57241379310344</v>
      </c>
      <c r="AQ142" s="16">
        <v>39</v>
      </c>
      <c r="AR142" s="16">
        <v>26730</v>
      </c>
      <c r="AS142" s="16"/>
      <c r="AT142" s="39">
        <f t="shared" si="26"/>
        <v>685.3846153846154</v>
      </c>
      <c r="AU142" s="42">
        <v>10</v>
      </c>
      <c r="AV142" s="42">
        <v>14960</v>
      </c>
      <c r="AW142" s="42"/>
      <c r="AX142" s="12">
        <f t="shared" si="27"/>
        <v>1496</v>
      </c>
      <c r="AY142" s="16"/>
      <c r="AZ142" s="16"/>
      <c r="BA142" s="16"/>
      <c r="BB142" s="39"/>
      <c r="BC142" s="42"/>
      <c r="BD142" s="42"/>
      <c r="BE142" s="42"/>
      <c r="BF142" s="12"/>
      <c r="BG142" s="16"/>
      <c r="BH142" s="16"/>
      <c r="BI142" s="16"/>
      <c r="BJ142" s="39"/>
      <c r="BK142" s="42"/>
      <c r="BL142" s="42"/>
      <c r="BM142" s="42"/>
      <c r="BN142" s="12"/>
      <c r="BO142" s="16"/>
      <c r="BP142" s="16"/>
      <c r="BQ142" s="16"/>
      <c r="BR142" s="39"/>
      <c r="BS142" s="42"/>
      <c r="BT142" s="42"/>
      <c r="BU142" s="42"/>
      <c r="BV142" s="12"/>
    </row>
    <row r="143" spans="1:74" ht="12">
      <c r="A143" s="3">
        <v>8</v>
      </c>
      <c r="B143" s="3">
        <f t="shared" si="20"/>
        <v>2</v>
      </c>
      <c r="C143" s="3" t="s">
        <v>325</v>
      </c>
      <c r="D143" s="98">
        <v>0</v>
      </c>
      <c r="E143" s="16">
        <v>230</v>
      </c>
      <c r="F143" s="16">
        <v>10540</v>
      </c>
      <c r="G143" s="16">
        <v>20</v>
      </c>
      <c r="H143" s="44">
        <f aca="true" t="shared" si="28" ref="H143:H172">(F143+(G143/100))/E143</f>
        <v>45.826956521739135</v>
      </c>
      <c r="I143" s="42">
        <v>748</v>
      </c>
      <c r="J143" s="42"/>
      <c r="K143" s="42"/>
      <c r="L143" s="42">
        <v>66941</v>
      </c>
      <c r="M143" s="42">
        <v>74</v>
      </c>
      <c r="N143" s="42"/>
      <c r="O143" s="89">
        <f t="shared" si="21"/>
        <v>66941.4625</v>
      </c>
      <c r="P143" s="16">
        <v>455566</v>
      </c>
      <c r="Q143" s="16">
        <v>60</v>
      </c>
      <c r="R143" s="44">
        <f t="shared" si="19"/>
        <v>6.805447371276061</v>
      </c>
      <c r="S143" s="42"/>
      <c r="T143" s="42"/>
      <c r="U143" s="43"/>
      <c r="V143" s="14">
        <v>8</v>
      </c>
      <c r="W143" s="14">
        <v>2</v>
      </c>
      <c r="X143" s="16">
        <v>6</v>
      </c>
      <c r="Y143" s="16">
        <v>2</v>
      </c>
      <c r="Z143" s="16">
        <v>6</v>
      </c>
      <c r="AA143" s="16">
        <v>40</v>
      </c>
      <c r="AB143" s="16"/>
      <c r="AC143" s="40">
        <f t="shared" si="22"/>
        <v>6.25</v>
      </c>
      <c r="AD143" s="42">
        <v>309</v>
      </c>
      <c r="AE143" s="42">
        <v>43</v>
      </c>
      <c r="AF143" s="42">
        <v>344</v>
      </c>
      <c r="AG143" s="42">
        <v>40</v>
      </c>
      <c r="AH143" s="42"/>
      <c r="AI143" s="24">
        <f t="shared" si="23"/>
        <v>344.25</v>
      </c>
      <c r="AJ143" s="16">
        <v>66420</v>
      </c>
      <c r="AK143" s="16">
        <v>20</v>
      </c>
      <c r="AL143" s="40">
        <f t="shared" si="24"/>
        <v>192.94117647058823</v>
      </c>
      <c r="AM143" s="42">
        <v>297</v>
      </c>
      <c r="AN143" s="42">
        <v>59072</v>
      </c>
      <c r="AO143" s="42">
        <v>20</v>
      </c>
      <c r="AP143" s="12">
        <f t="shared" si="25"/>
        <v>198.8962962962963</v>
      </c>
      <c r="AQ143" s="16">
        <v>12</v>
      </c>
      <c r="AR143" s="16">
        <v>7348</v>
      </c>
      <c r="AS143" s="16"/>
      <c r="AT143" s="39">
        <f t="shared" si="26"/>
        <v>612.3333333333334</v>
      </c>
      <c r="AU143" s="42"/>
      <c r="AV143" s="42"/>
      <c r="AW143" s="42"/>
      <c r="AX143" s="12"/>
      <c r="AY143" s="16"/>
      <c r="AZ143" s="16"/>
      <c r="BA143" s="16"/>
      <c r="BB143" s="39"/>
      <c r="BC143" s="42"/>
      <c r="BD143" s="42"/>
      <c r="BE143" s="42"/>
      <c r="BF143" s="12"/>
      <c r="BG143" s="16"/>
      <c r="BH143" s="16"/>
      <c r="BI143" s="16"/>
      <c r="BJ143" s="39"/>
      <c r="BK143" s="42"/>
      <c r="BL143" s="42"/>
      <c r="BM143" s="42"/>
      <c r="BN143" s="12"/>
      <c r="BO143" s="16"/>
      <c r="BP143" s="16"/>
      <c r="BQ143" s="16"/>
      <c r="BR143" s="39"/>
      <c r="BS143" s="42"/>
      <c r="BT143" s="42"/>
      <c r="BU143" s="42"/>
      <c r="BV143" s="12"/>
    </row>
    <row r="144" spans="1:74" ht="12">
      <c r="A144" s="3">
        <v>8</v>
      </c>
      <c r="B144" s="3">
        <f t="shared" si="20"/>
        <v>3</v>
      </c>
      <c r="C144" s="3" t="s">
        <v>326</v>
      </c>
      <c r="D144" s="98">
        <v>0</v>
      </c>
      <c r="E144" s="16">
        <v>64</v>
      </c>
      <c r="F144" s="16">
        <v>3299</v>
      </c>
      <c r="G144" s="16"/>
      <c r="H144" s="44">
        <f t="shared" si="28"/>
        <v>51.546875</v>
      </c>
      <c r="I144" s="42">
        <v>207</v>
      </c>
      <c r="J144" s="42"/>
      <c r="K144" s="42"/>
      <c r="L144" s="42">
        <v>34290</v>
      </c>
      <c r="M144" s="42">
        <v>26</v>
      </c>
      <c r="N144" s="42"/>
      <c r="O144" s="89">
        <f t="shared" si="21"/>
        <v>34290.1625</v>
      </c>
      <c r="P144" s="16">
        <v>425260</v>
      </c>
      <c r="Q144" s="16"/>
      <c r="R144" s="44">
        <f t="shared" si="19"/>
        <v>12.401807661308109</v>
      </c>
      <c r="S144" s="42"/>
      <c r="T144" s="42"/>
      <c r="U144" s="43"/>
      <c r="V144" s="14">
        <v>8</v>
      </c>
      <c r="W144" s="14">
        <v>3</v>
      </c>
      <c r="X144" s="16">
        <v>4</v>
      </c>
      <c r="Y144" s="16">
        <v>2</v>
      </c>
      <c r="Z144" s="16">
        <v>2</v>
      </c>
      <c r="AA144" s="16">
        <v>80</v>
      </c>
      <c r="AB144" s="16"/>
      <c r="AC144" s="40">
        <f t="shared" si="22"/>
        <v>2.5</v>
      </c>
      <c r="AD144" s="42">
        <v>328</v>
      </c>
      <c r="AE144" s="42">
        <v>167</v>
      </c>
      <c r="AF144" s="42">
        <v>199</v>
      </c>
      <c r="AG144" s="42">
        <v>33</v>
      </c>
      <c r="AH144" s="42"/>
      <c r="AI144" s="24">
        <f t="shared" si="23"/>
        <v>199.20625</v>
      </c>
      <c r="AJ144" s="16">
        <v>109122</v>
      </c>
      <c r="AK144" s="16"/>
      <c r="AL144" s="40">
        <f t="shared" si="24"/>
        <v>547.7840178207259</v>
      </c>
      <c r="AM144" s="42">
        <v>274</v>
      </c>
      <c r="AN144" s="42">
        <v>69142</v>
      </c>
      <c r="AO144" s="42"/>
      <c r="AP144" s="12">
        <f t="shared" si="25"/>
        <v>252.34306569343065</v>
      </c>
      <c r="AQ144" s="16">
        <v>47</v>
      </c>
      <c r="AR144" s="16">
        <v>31980</v>
      </c>
      <c r="AS144" s="16"/>
      <c r="AT144" s="39">
        <f t="shared" si="26"/>
        <v>680.4255319148937</v>
      </c>
      <c r="AU144" s="42">
        <v>7</v>
      </c>
      <c r="AV144" s="42">
        <v>8000</v>
      </c>
      <c r="AW144" s="42"/>
      <c r="AX144" s="12">
        <f t="shared" si="27"/>
        <v>1142.857142857143</v>
      </c>
      <c r="AY144" s="16"/>
      <c r="AZ144" s="16"/>
      <c r="BA144" s="16"/>
      <c r="BB144" s="39"/>
      <c r="BC144" s="42"/>
      <c r="BD144" s="42"/>
      <c r="BE144" s="42"/>
      <c r="BF144" s="12"/>
      <c r="BG144" s="16"/>
      <c r="BH144" s="16"/>
      <c r="BI144" s="16"/>
      <c r="BJ144" s="39"/>
      <c r="BK144" s="42"/>
      <c r="BL144" s="42"/>
      <c r="BM144" s="42"/>
      <c r="BN144" s="12"/>
      <c r="BO144" s="16"/>
      <c r="BP144" s="16"/>
      <c r="BQ144" s="16"/>
      <c r="BR144" s="39"/>
      <c r="BS144" s="42"/>
      <c r="BT144" s="42"/>
      <c r="BU144" s="42"/>
      <c r="BV144" s="12"/>
    </row>
    <row r="145" spans="1:74" ht="12">
      <c r="A145" s="3">
        <v>8</v>
      </c>
      <c r="B145" s="3">
        <f t="shared" si="20"/>
        <v>4</v>
      </c>
      <c r="C145" s="3" t="s">
        <v>327</v>
      </c>
      <c r="D145" s="98">
        <v>0</v>
      </c>
      <c r="E145" s="16">
        <v>356</v>
      </c>
      <c r="F145" s="16">
        <v>15345</v>
      </c>
      <c r="G145" s="16"/>
      <c r="H145" s="44">
        <f t="shared" si="28"/>
        <v>43.103932584269664</v>
      </c>
      <c r="I145" s="42">
        <v>769</v>
      </c>
      <c r="J145" s="42"/>
      <c r="K145" s="42"/>
      <c r="L145" s="42">
        <v>82826</v>
      </c>
      <c r="M145" s="42"/>
      <c r="N145" s="42"/>
      <c r="O145" s="89">
        <f t="shared" si="21"/>
        <v>82826</v>
      </c>
      <c r="P145" s="16">
        <v>516694</v>
      </c>
      <c r="Q145" s="16"/>
      <c r="R145" s="44">
        <f t="shared" si="19"/>
        <v>6.238306811870669</v>
      </c>
      <c r="S145" s="42"/>
      <c r="T145" s="42"/>
      <c r="U145" s="43"/>
      <c r="V145" s="14">
        <v>8</v>
      </c>
      <c r="W145" s="14">
        <v>4</v>
      </c>
      <c r="X145" s="16">
        <v>5</v>
      </c>
      <c r="Y145" s="16">
        <v>2</v>
      </c>
      <c r="Z145" s="16">
        <v>4</v>
      </c>
      <c r="AA145" s="16">
        <v>80</v>
      </c>
      <c r="AB145" s="16"/>
      <c r="AC145" s="40">
        <f t="shared" si="22"/>
        <v>4.5</v>
      </c>
      <c r="AD145" s="42">
        <v>387</v>
      </c>
      <c r="AE145" s="42">
        <v>41</v>
      </c>
      <c r="AF145" s="42">
        <v>414</v>
      </c>
      <c r="AG145" s="42">
        <v>98</v>
      </c>
      <c r="AH145" s="42"/>
      <c r="AI145" s="24">
        <f t="shared" si="23"/>
        <v>414.6125</v>
      </c>
      <c r="AJ145" s="16">
        <v>82069</v>
      </c>
      <c r="AK145" s="16"/>
      <c r="AL145" s="40">
        <f t="shared" si="24"/>
        <v>197.94145135518104</v>
      </c>
      <c r="AM145" s="42">
        <v>365</v>
      </c>
      <c r="AN145" s="42">
        <v>66180</v>
      </c>
      <c r="AO145" s="42"/>
      <c r="AP145" s="12">
        <f t="shared" si="25"/>
        <v>181.31506849315068</v>
      </c>
      <c r="AQ145" s="16">
        <v>22</v>
      </c>
      <c r="AR145" s="16">
        <v>15889</v>
      </c>
      <c r="AS145" s="16"/>
      <c r="AT145" s="39">
        <f t="shared" si="26"/>
        <v>722.2272727272727</v>
      </c>
      <c r="AU145" s="42"/>
      <c r="AV145" s="42"/>
      <c r="AW145" s="42"/>
      <c r="AX145" s="12"/>
      <c r="AY145" s="16"/>
      <c r="AZ145" s="16"/>
      <c r="BA145" s="16"/>
      <c r="BB145" s="39"/>
      <c r="BC145" s="42"/>
      <c r="BD145" s="42"/>
      <c r="BE145" s="42"/>
      <c r="BF145" s="12"/>
      <c r="BG145" s="16"/>
      <c r="BH145" s="16"/>
      <c r="BI145" s="16"/>
      <c r="BJ145" s="39"/>
      <c r="BK145" s="42"/>
      <c r="BL145" s="42"/>
      <c r="BM145" s="42"/>
      <c r="BN145" s="12"/>
      <c r="BO145" s="16"/>
      <c r="BP145" s="16"/>
      <c r="BQ145" s="16"/>
      <c r="BR145" s="39"/>
      <c r="BS145" s="42"/>
      <c r="BT145" s="42"/>
      <c r="BU145" s="42"/>
      <c r="BV145" s="12"/>
    </row>
    <row r="146" spans="1:74" ht="12">
      <c r="A146" s="3">
        <v>8</v>
      </c>
      <c r="B146" s="3">
        <f t="shared" si="20"/>
        <v>5</v>
      </c>
      <c r="C146" s="3" t="s">
        <v>328</v>
      </c>
      <c r="D146" s="98">
        <v>0</v>
      </c>
      <c r="E146" s="16">
        <v>181</v>
      </c>
      <c r="F146" s="16">
        <v>7187</v>
      </c>
      <c r="G146" s="16">
        <v>50</v>
      </c>
      <c r="H146" s="44">
        <f t="shared" si="28"/>
        <v>39.709944751381215</v>
      </c>
      <c r="I146" s="42">
        <v>704</v>
      </c>
      <c r="J146" s="42"/>
      <c r="K146" s="42"/>
      <c r="L146" s="42">
        <v>50126</v>
      </c>
      <c r="M146" s="42"/>
      <c r="N146" s="42"/>
      <c r="O146" s="89">
        <f t="shared" si="21"/>
        <v>50126</v>
      </c>
      <c r="P146" s="16">
        <v>342169</v>
      </c>
      <c r="Q146" s="16">
        <v>45</v>
      </c>
      <c r="R146" s="44">
        <f t="shared" si="19"/>
        <v>6.82618700873798</v>
      </c>
      <c r="S146" s="42"/>
      <c r="T146" s="42"/>
      <c r="U146" s="43"/>
      <c r="V146" s="14">
        <v>8</v>
      </c>
      <c r="W146" s="14">
        <v>5</v>
      </c>
      <c r="X146" s="16">
        <v>3</v>
      </c>
      <c r="Y146" s="16">
        <v>1</v>
      </c>
      <c r="Z146" s="16"/>
      <c r="AA146" s="16">
        <v>120</v>
      </c>
      <c r="AB146" s="16"/>
      <c r="AC146" s="40">
        <f t="shared" si="22"/>
        <v>0.75</v>
      </c>
      <c r="AD146" s="42">
        <v>234</v>
      </c>
      <c r="AE146" s="42">
        <v>51</v>
      </c>
      <c r="AF146" s="42">
        <v>59</v>
      </c>
      <c r="AG146" s="42">
        <v>25</v>
      </c>
      <c r="AH146" s="42">
        <v>246</v>
      </c>
      <c r="AI146" s="24">
        <f t="shared" si="23"/>
        <v>59.16189738292011</v>
      </c>
      <c r="AJ146" s="16">
        <v>58738</v>
      </c>
      <c r="AK146" s="16">
        <v>55</v>
      </c>
      <c r="AL146" s="40">
        <f t="shared" si="24"/>
        <v>992.8349596332844</v>
      </c>
      <c r="AM146" s="42">
        <v>210</v>
      </c>
      <c r="AN146" s="42">
        <v>40085</v>
      </c>
      <c r="AO146" s="42">
        <v>55</v>
      </c>
      <c r="AP146" s="12">
        <f t="shared" si="25"/>
        <v>190.88357142857143</v>
      </c>
      <c r="AQ146" s="16">
        <v>20</v>
      </c>
      <c r="AR146" s="16">
        <v>12443</v>
      </c>
      <c r="AS146" s="16"/>
      <c r="AT146" s="39">
        <f t="shared" si="26"/>
        <v>622.15</v>
      </c>
      <c r="AU146" s="42">
        <v>4</v>
      </c>
      <c r="AV146" s="42">
        <v>6210</v>
      </c>
      <c r="AW146" s="42"/>
      <c r="AX146" s="12">
        <f t="shared" si="27"/>
        <v>1552.5</v>
      </c>
      <c r="AY146" s="16"/>
      <c r="AZ146" s="16"/>
      <c r="BA146" s="16"/>
      <c r="BB146" s="39"/>
      <c r="BC146" s="42"/>
      <c r="BD146" s="42"/>
      <c r="BE146" s="42"/>
      <c r="BF146" s="12"/>
      <c r="BG146" s="16"/>
      <c r="BH146" s="16"/>
      <c r="BI146" s="16"/>
      <c r="BJ146" s="39"/>
      <c r="BK146" s="42"/>
      <c r="BL146" s="42"/>
      <c r="BM146" s="42"/>
      <c r="BN146" s="12"/>
      <c r="BO146" s="16"/>
      <c r="BP146" s="16"/>
      <c r="BQ146" s="16"/>
      <c r="BR146" s="39"/>
      <c r="BS146" s="42"/>
      <c r="BT146" s="42"/>
      <c r="BU146" s="42"/>
      <c r="BV146" s="12"/>
    </row>
    <row r="147" spans="1:74" ht="12">
      <c r="A147" s="3">
        <v>8</v>
      </c>
      <c r="B147" s="3">
        <f t="shared" si="20"/>
        <v>6</v>
      </c>
      <c r="C147" s="3" t="s">
        <v>329</v>
      </c>
      <c r="D147" s="98">
        <v>0</v>
      </c>
      <c r="E147" s="16">
        <v>120</v>
      </c>
      <c r="F147" s="16">
        <v>4127</v>
      </c>
      <c r="G147" s="16"/>
      <c r="H147" s="44">
        <f t="shared" si="28"/>
        <v>34.391666666666666</v>
      </c>
      <c r="I147" s="42">
        <v>347</v>
      </c>
      <c r="J147" s="42">
        <v>60</v>
      </c>
      <c r="K147" s="42">
        <v>252</v>
      </c>
      <c r="L147" s="42">
        <v>54332</v>
      </c>
      <c r="M147" s="42">
        <v>40</v>
      </c>
      <c r="N147" s="42">
        <v>21</v>
      </c>
      <c r="O147" s="89">
        <f t="shared" si="21"/>
        <v>54332.25048209367</v>
      </c>
      <c r="P147" s="16">
        <v>495359</v>
      </c>
      <c r="Q147" s="16">
        <v>15</v>
      </c>
      <c r="R147" s="44">
        <f t="shared" si="19"/>
        <v>9.117221274742816</v>
      </c>
      <c r="S147" s="42"/>
      <c r="T147" s="42"/>
      <c r="U147" s="43"/>
      <c r="V147" s="14">
        <v>8</v>
      </c>
      <c r="W147" s="14">
        <v>6</v>
      </c>
      <c r="X147" s="16">
        <v>11</v>
      </c>
      <c r="Y147" s="16">
        <v>1</v>
      </c>
      <c r="Z147" s="16">
        <v>3</v>
      </c>
      <c r="AA147" s="16">
        <v>120</v>
      </c>
      <c r="AB147" s="16"/>
      <c r="AC147" s="40">
        <f t="shared" si="22"/>
        <v>3.75</v>
      </c>
      <c r="AD147" s="42">
        <v>393</v>
      </c>
      <c r="AE147" s="42">
        <v>84</v>
      </c>
      <c r="AF147" s="42">
        <v>179</v>
      </c>
      <c r="AG147" s="42">
        <v>154</v>
      </c>
      <c r="AH147" s="42">
        <v>76</v>
      </c>
      <c r="AI147" s="24">
        <f t="shared" si="23"/>
        <v>179.96424471992654</v>
      </c>
      <c r="AJ147" s="16">
        <v>168569</v>
      </c>
      <c r="AK147" s="16">
        <v>75</v>
      </c>
      <c r="AL147" s="40">
        <f t="shared" si="24"/>
        <v>936.6805070770549</v>
      </c>
      <c r="AM147" s="42">
        <v>282</v>
      </c>
      <c r="AN147" s="42">
        <v>69961</v>
      </c>
      <c r="AO147" s="42">
        <v>5</v>
      </c>
      <c r="AP147" s="12">
        <f t="shared" si="25"/>
        <v>248.08882978723406</v>
      </c>
      <c r="AQ147" s="16">
        <v>77</v>
      </c>
      <c r="AR147" s="16">
        <v>51121</v>
      </c>
      <c r="AS147" s="16">
        <v>20</v>
      </c>
      <c r="AT147" s="39">
        <f t="shared" si="26"/>
        <v>663.9116883116883</v>
      </c>
      <c r="AU147" s="42">
        <v>34</v>
      </c>
      <c r="AV147" s="42">
        <v>47487</v>
      </c>
      <c r="AW147" s="42">
        <v>50</v>
      </c>
      <c r="AX147" s="12">
        <f t="shared" si="27"/>
        <v>1396.6911764705883</v>
      </c>
      <c r="AY147" s="16"/>
      <c r="AZ147" s="16"/>
      <c r="BA147" s="16"/>
      <c r="BB147" s="39"/>
      <c r="BC147" s="42"/>
      <c r="BD147" s="42"/>
      <c r="BE147" s="42"/>
      <c r="BF147" s="12"/>
      <c r="BG147" s="16"/>
      <c r="BH147" s="16"/>
      <c r="BI147" s="16"/>
      <c r="BJ147" s="39"/>
      <c r="BK147" s="42"/>
      <c r="BL147" s="42"/>
      <c r="BM147" s="42"/>
      <c r="BN147" s="12"/>
      <c r="BO147" s="16"/>
      <c r="BP147" s="16"/>
      <c r="BQ147" s="16"/>
      <c r="BR147" s="39"/>
      <c r="BS147" s="42"/>
      <c r="BT147" s="42"/>
      <c r="BU147" s="42"/>
      <c r="BV147" s="12"/>
    </row>
    <row r="148" spans="1:74" ht="12">
      <c r="A148" s="3">
        <v>8</v>
      </c>
      <c r="B148" s="3">
        <f t="shared" si="20"/>
        <v>7</v>
      </c>
      <c r="C148" s="3" t="s">
        <v>330</v>
      </c>
      <c r="D148" s="98">
        <v>0</v>
      </c>
      <c r="E148" s="16">
        <v>190</v>
      </c>
      <c r="F148" s="16">
        <v>10590</v>
      </c>
      <c r="G148" s="16"/>
      <c r="H148" s="44">
        <f t="shared" si="28"/>
        <v>55.73684210526316</v>
      </c>
      <c r="I148" s="42">
        <v>294</v>
      </c>
      <c r="J148" s="42"/>
      <c r="K148" s="42"/>
      <c r="L148" s="42">
        <v>56120</v>
      </c>
      <c r="M148" s="42">
        <v>14</v>
      </c>
      <c r="N148" s="42"/>
      <c r="O148" s="89">
        <f t="shared" si="21"/>
        <v>56120.0875</v>
      </c>
      <c r="P148" s="16">
        <v>541118</v>
      </c>
      <c r="Q148" s="16">
        <v>40</v>
      </c>
      <c r="R148" s="44">
        <f t="shared" si="19"/>
        <v>9.642151751812575</v>
      </c>
      <c r="S148" s="42"/>
      <c r="T148" s="42"/>
      <c r="U148" s="43"/>
      <c r="V148" s="14">
        <v>8</v>
      </c>
      <c r="W148" s="14">
        <v>7</v>
      </c>
      <c r="X148" s="16">
        <v>4</v>
      </c>
      <c r="Y148" s="16">
        <v>1</v>
      </c>
      <c r="Z148" s="16">
        <v>1</v>
      </c>
      <c r="AA148" s="16"/>
      <c r="AB148" s="16"/>
      <c r="AC148" s="40">
        <f t="shared" si="22"/>
        <v>1</v>
      </c>
      <c r="AD148" s="42">
        <v>361</v>
      </c>
      <c r="AE148" s="42">
        <v>20</v>
      </c>
      <c r="AF148" s="42">
        <v>90</v>
      </c>
      <c r="AG148" s="42">
        <v>76</v>
      </c>
      <c r="AH148" s="42"/>
      <c r="AI148" s="24">
        <f t="shared" si="23"/>
        <v>90.475</v>
      </c>
      <c r="AJ148" s="16">
        <v>102925</v>
      </c>
      <c r="AK148" s="16">
        <v>20</v>
      </c>
      <c r="AL148" s="40">
        <f t="shared" si="24"/>
        <v>1137.6070737772866</v>
      </c>
      <c r="AM148" s="42">
        <v>317</v>
      </c>
      <c r="AN148" s="42">
        <v>68026</v>
      </c>
      <c r="AO148" s="42">
        <v>20</v>
      </c>
      <c r="AP148" s="12">
        <f t="shared" si="25"/>
        <v>214.593690851735</v>
      </c>
      <c r="AQ148" s="16">
        <v>34</v>
      </c>
      <c r="AR148" s="16">
        <v>23199</v>
      </c>
      <c r="AS148" s="16"/>
      <c r="AT148" s="39">
        <f t="shared" si="26"/>
        <v>682.3235294117648</v>
      </c>
      <c r="AU148" s="42">
        <v>10</v>
      </c>
      <c r="AV148" s="42">
        <v>11700</v>
      </c>
      <c r="AW148" s="42"/>
      <c r="AX148" s="12">
        <f t="shared" si="27"/>
        <v>1170</v>
      </c>
      <c r="AY148" s="16"/>
      <c r="AZ148" s="16"/>
      <c r="BA148" s="16"/>
      <c r="BB148" s="39"/>
      <c r="BC148" s="42"/>
      <c r="BD148" s="42"/>
      <c r="BE148" s="42"/>
      <c r="BF148" s="12"/>
      <c r="BG148" s="16"/>
      <c r="BH148" s="16"/>
      <c r="BI148" s="16"/>
      <c r="BJ148" s="39"/>
      <c r="BK148" s="42"/>
      <c r="BL148" s="42"/>
      <c r="BM148" s="42"/>
      <c r="BN148" s="12"/>
      <c r="BO148" s="16"/>
      <c r="BP148" s="16"/>
      <c r="BQ148" s="16"/>
      <c r="BR148" s="39"/>
      <c r="BS148" s="42"/>
      <c r="BT148" s="42"/>
      <c r="BU148" s="42"/>
      <c r="BV148" s="12"/>
    </row>
    <row r="149" spans="1:74" ht="12">
      <c r="A149" s="3">
        <v>8</v>
      </c>
      <c r="B149" s="3">
        <f t="shared" si="20"/>
        <v>8</v>
      </c>
      <c r="C149" s="3" t="s">
        <v>331</v>
      </c>
      <c r="D149" s="98">
        <v>0</v>
      </c>
      <c r="E149" s="16">
        <v>212</v>
      </c>
      <c r="F149" s="16">
        <v>8027</v>
      </c>
      <c r="G149" s="16"/>
      <c r="H149" s="44">
        <f t="shared" si="28"/>
        <v>37.863207547169814</v>
      </c>
      <c r="I149" s="42">
        <v>745</v>
      </c>
      <c r="J149" s="42"/>
      <c r="K149" s="42"/>
      <c r="L149" s="42">
        <v>64016</v>
      </c>
      <c r="M149" s="42">
        <v>34</v>
      </c>
      <c r="N149" s="42"/>
      <c r="O149" s="89">
        <f t="shared" si="21"/>
        <v>64016.2125</v>
      </c>
      <c r="P149" s="16">
        <v>409660</v>
      </c>
      <c r="Q149" s="16">
        <v>90</v>
      </c>
      <c r="R149" s="44">
        <f t="shared" si="19"/>
        <v>6.399330482102483</v>
      </c>
      <c r="S149" s="42"/>
      <c r="T149" s="42"/>
      <c r="U149" s="43"/>
      <c r="V149" s="14">
        <v>8</v>
      </c>
      <c r="W149" s="14">
        <v>8</v>
      </c>
      <c r="X149" s="16">
        <v>4</v>
      </c>
      <c r="Y149" s="16"/>
      <c r="Z149" s="16">
        <v>2</v>
      </c>
      <c r="AA149" s="16"/>
      <c r="AB149" s="16"/>
      <c r="AC149" s="40">
        <f t="shared" si="22"/>
        <v>2</v>
      </c>
      <c r="AD149" s="42">
        <v>237</v>
      </c>
      <c r="AE149" s="42">
        <v>11</v>
      </c>
      <c r="AF149" s="42">
        <v>116</v>
      </c>
      <c r="AG149" s="42">
        <v>136</v>
      </c>
      <c r="AH149" s="42"/>
      <c r="AI149" s="24">
        <f t="shared" si="23"/>
        <v>116.85</v>
      </c>
      <c r="AJ149" s="16">
        <v>54409</v>
      </c>
      <c r="AK149" s="16">
        <v>30</v>
      </c>
      <c r="AL149" s="40">
        <f t="shared" si="24"/>
        <v>465.6311510483526</v>
      </c>
      <c r="AM149" s="42">
        <v>226</v>
      </c>
      <c r="AN149" s="42">
        <v>47556</v>
      </c>
      <c r="AO149" s="42">
        <v>30</v>
      </c>
      <c r="AP149" s="12">
        <f t="shared" si="25"/>
        <v>210.42610619469028</v>
      </c>
      <c r="AQ149" s="16">
        <v>11</v>
      </c>
      <c r="AR149" s="16">
        <v>6853</v>
      </c>
      <c r="AS149" s="16"/>
      <c r="AT149" s="39">
        <f t="shared" si="26"/>
        <v>623</v>
      </c>
      <c r="AU149" s="42"/>
      <c r="AV149" s="42"/>
      <c r="AW149" s="42"/>
      <c r="AX149" s="12"/>
      <c r="AY149" s="16"/>
      <c r="AZ149" s="16"/>
      <c r="BA149" s="16"/>
      <c r="BB149" s="39"/>
      <c r="BC149" s="42"/>
      <c r="BD149" s="42"/>
      <c r="BE149" s="42"/>
      <c r="BF149" s="12"/>
      <c r="BG149" s="16"/>
      <c r="BH149" s="16"/>
      <c r="BI149" s="16"/>
      <c r="BJ149" s="39"/>
      <c r="BK149" s="42"/>
      <c r="BL149" s="42"/>
      <c r="BM149" s="42"/>
      <c r="BN149" s="12"/>
      <c r="BO149" s="16"/>
      <c r="BP149" s="16"/>
      <c r="BQ149" s="16"/>
      <c r="BR149" s="39"/>
      <c r="BS149" s="42"/>
      <c r="BT149" s="42"/>
      <c r="BU149" s="42"/>
      <c r="BV149" s="12"/>
    </row>
    <row r="150" spans="1:74" ht="12">
      <c r="A150" s="3">
        <v>8</v>
      </c>
      <c r="B150" s="3">
        <f t="shared" si="20"/>
        <v>9</v>
      </c>
      <c r="C150" s="3" t="s">
        <v>332</v>
      </c>
      <c r="D150" s="98">
        <v>0</v>
      </c>
      <c r="E150" s="16">
        <v>121</v>
      </c>
      <c r="F150" s="16">
        <v>6305</v>
      </c>
      <c r="G150" s="16"/>
      <c r="H150" s="44">
        <f t="shared" si="28"/>
        <v>52.107438016528924</v>
      </c>
      <c r="I150" s="42">
        <v>384</v>
      </c>
      <c r="J150" s="42">
        <v>80</v>
      </c>
      <c r="K150" s="42"/>
      <c r="L150" s="42">
        <v>40683</v>
      </c>
      <c r="M150" s="42">
        <v>23</v>
      </c>
      <c r="N150" s="42">
        <v>176</v>
      </c>
      <c r="O150" s="89">
        <f t="shared" si="21"/>
        <v>40683.147790404044</v>
      </c>
      <c r="P150" s="16">
        <v>474328</v>
      </c>
      <c r="Q150" s="16"/>
      <c r="R150" s="44">
        <f t="shared" si="19"/>
        <v>11.659078162872147</v>
      </c>
      <c r="S150" s="42"/>
      <c r="T150" s="42"/>
      <c r="U150" s="43"/>
      <c r="V150" s="14">
        <v>8</v>
      </c>
      <c r="W150" s="14">
        <v>9</v>
      </c>
      <c r="X150" s="16">
        <v>2</v>
      </c>
      <c r="Y150" s="16">
        <v>3</v>
      </c>
      <c r="Z150" s="16">
        <v>1</v>
      </c>
      <c r="AA150" s="16"/>
      <c r="AB150" s="16"/>
      <c r="AC150" s="40">
        <f t="shared" si="22"/>
        <v>1</v>
      </c>
      <c r="AD150" s="42">
        <v>306</v>
      </c>
      <c r="AE150" s="42">
        <v>73</v>
      </c>
      <c r="AF150" s="42">
        <v>157</v>
      </c>
      <c r="AG150" s="42">
        <v>46</v>
      </c>
      <c r="AH150" s="42"/>
      <c r="AI150" s="24">
        <f t="shared" si="23"/>
        <v>157.2875</v>
      </c>
      <c r="AJ150" s="16">
        <v>100421</v>
      </c>
      <c r="AK150" s="16"/>
      <c r="AL150" s="40">
        <f t="shared" si="24"/>
        <v>638.4550584121434</v>
      </c>
      <c r="AM150" s="42">
        <v>266</v>
      </c>
      <c r="AN150" s="42">
        <v>60336</v>
      </c>
      <c r="AO150" s="42"/>
      <c r="AP150" s="12">
        <f t="shared" si="25"/>
        <v>226.82706766917292</v>
      </c>
      <c r="AQ150" s="16">
        <v>29</v>
      </c>
      <c r="AR150" s="16">
        <v>20135</v>
      </c>
      <c r="AS150" s="16"/>
      <c r="AT150" s="39">
        <f t="shared" si="26"/>
        <v>694.3103448275862</v>
      </c>
      <c r="AU150" s="42">
        <v>11</v>
      </c>
      <c r="AV150" s="42">
        <v>19950</v>
      </c>
      <c r="AW150" s="42"/>
      <c r="AX150" s="12">
        <f t="shared" si="27"/>
        <v>1813.6363636363637</v>
      </c>
      <c r="AY150" s="16"/>
      <c r="AZ150" s="16"/>
      <c r="BA150" s="16"/>
      <c r="BB150" s="39"/>
      <c r="BC150" s="42"/>
      <c r="BD150" s="42"/>
      <c r="BE150" s="42"/>
      <c r="BF150" s="12"/>
      <c r="BG150" s="16"/>
      <c r="BH150" s="16"/>
      <c r="BI150" s="16"/>
      <c r="BJ150" s="39"/>
      <c r="BK150" s="42"/>
      <c r="BL150" s="42"/>
      <c r="BM150" s="42"/>
      <c r="BN150" s="12"/>
      <c r="BO150" s="16"/>
      <c r="BP150" s="16"/>
      <c r="BQ150" s="16"/>
      <c r="BR150" s="39"/>
      <c r="BS150" s="42"/>
      <c r="BT150" s="42"/>
      <c r="BU150" s="42"/>
      <c r="BV150" s="12"/>
    </row>
    <row r="151" spans="1:74" ht="12">
      <c r="A151" s="3">
        <v>8</v>
      </c>
      <c r="B151" s="3">
        <f t="shared" si="20"/>
        <v>10</v>
      </c>
      <c r="C151" s="3" t="s">
        <v>333</v>
      </c>
      <c r="D151" s="98">
        <v>0</v>
      </c>
      <c r="E151" s="16">
        <v>312</v>
      </c>
      <c r="F151" s="16">
        <v>10869</v>
      </c>
      <c r="G151" s="16"/>
      <c r="H151" s="44">
        <f t="shared" si="28"/>
        <v>34.83653846153846</v>
      </c>
      <c r="I151" s="42">
        <v>1326</v>
      </c>
      <c r="J151" s="42">
        <v>80</v>
      </c>
      <c r="K151" s="42"/>
      <c r="L151" s="42">
        <v>60768</v>
      </c>
      <c r="M151" s="42">
        <v>25</v>
      </c>
      <c r="N151" s="42">
        <v>241</v>
      </c>
      <c r="O151" s="89">
        <f t="shared" si="21"/>
        <v>60768.16178259871</v>
      </c>
      <c r="P151" s="16">
        <v>432741</v>
      </c>
      <c r="Q151" s="16">
        <v>56</v>
      </c>
      <c r="R151" s="44">
        <f t="shared" si="19"/>
        <v>7.121188913828851</v>
      </c>
      <c r="S151" s="42"/>
      <c r="T151" s="42"/>
      <c r="U151" s="43"/>
      <c r="V151" s="14">
        <v>8</v>
      </c>
      <c r="W151" s="14">
        <v>10</v>
      </c>
      <c r="X151" s="16">
        <v>8</v>
      </c>
      <c r="Y151" s="16"/>
      <c r="Z151" s="16">
        <v>3</v>
      </c>
      <c r="AA151" s="16">
        <v>40</v>
      </c>
      <c r="AB151" s="16"/>
      <c r="AC151" s="40">
        <f t="shared" si="22"/>
        <v>3.25</v>
      </c>
      <c r="AD151" s="42">
        <v>258</v>
      </c>
      <c r="AE151" s="42">
        <v>37</v>
      </c>
      <c r="AF151" s="42">
        <v>128</v>
      </c>
      <c r="AG151" s="42">
        <v>122</v>
      </c>
      <c r="AH151" s="42">
        <v>31</v>
      </c>
      <c r="AI151" s="24">
        <f t="shared" si="23"/>
        <v>128.7632116620753</v>
      </c>
      <c r="AJ151" s="16">
        <v>70471</v>
      </c>
      <c r="AK151" s="16">
        <v>25</v>
      </c>
      <c r="AL151" s="40">
        <f t="shared" si="24"/>
        <v>547.2914125887391</v>
      </c>
      <c r="AM151" s="42">
        <v>230</v>
      </c>
      <c r="AN151" s="42">
        <v>51008</v>
      </c>
      <c r="AO151" s="42">
        <v>75</v>
      </c>
      <c r="AP151" s="12">
        <f t="shared" si="25"/>
        <v>221.77717391304347</v>
      </c>
      <c r="AQ151" s="16">
        <v>27</v>
      </c>
      <c r="AR151" s="16">
        <v>18212</v>
      </c>
      <c r="AS151" s="16">
        <v>50</v>
      </c>
      <c r="AT151" s="39">
        <f t="shared" si="26"/>
        <v>674.5370370370371</v>
      </c>
      <c r="AU151" s="42">
        <v>1</v>
      </c>
      <c r="AV151" s="42">
        <v>1250</v>
      </c>
      <c r="AW151" s="42"/>
      <c r="AX151" s="12">
        <f t="shared" si="27"/>
        <v>1250</v>
      </c>
      <c r="AY151" s="16"/>
      <c r="AZ151" s="16"/>
      <c r="BA151" s="16"/>
      <c r="BB151" s="39"/>
      <c r="BC151" s="42"/>
      <c r="BD151" s="42"/>
      <c r="BE151" s="42"/>
      <c r="BF151" s="12"/>
      <c r="BG151" s="16"/>
      <c r="BH151" s="16"/>
      <c r="BI151" s="16"/>
      <c r="BJ151" s="39"/>
      <c r="BK151" s="42"/>
      <c r="BL151" s="42"/>
      <c r="BM151" s="42"/>
      <c r="BN151" s="12"/>
      <c r="BO151" s="16"/>
      <c r="BP151" s="16"/>
      <c r="BQ151" s="16"/>
      <c r="BR151" s="39"/>
      <c r="BS151" s="42"/>
      <c r="BT151" s="42"/>
      <c r="BU151" s="42"/>
      <c r="BV151" s="12"/>
    </row>
    <row r="152" spans="1:74" ht="12">
      <c r="A152" s="3">
        <v>8</v>
      </c>
      <c r="B152" s="3">
        <f t="shared" si="20"/>
        <v>11</v>
      </c>
      <c r="C152" s="3" t="s">
        <v>334</v>
      </c>
      <c r="D152" s="98">
        <v>0</v>
      </c>
      <c r="E152" s="16">
        <v>312</v>
      </c>
      <c r="F152" s="16">
        <v>13788</v>
      </c>
      <c r="G152" s="16"/>
      <c r="H152" s="44">
        <f t="shared" si="28"/>
        <v>44.19230769230769</v>
      </c>
      <c r="I152" s="42">
        <v>603</v>
      </c>
      <c r="J152" s="42">
        <v>119</v>
      </c>
      <c r="K152" s="42"/>
      <c r="L152" s="42">
        <v>65575</v>
      </c>
      <c r="M152" s="42">
        <v>146</v>
      </c>
      <c r="N152" s="42">
        <v>266</v>
      </c>
      <c r="O152" s="89">
        <f t="shared" si="21"/>
        <v>65575.91860651974</v>
      </c>
      <c r="P152" s="16">
        <v>818291</v>
      </c>
      <c r="Q152" s="16">
        <v>64</v>
      </c>
      <c r="R152" s="44">
        <f t="shared" si="19"/>
        <v>12.478538728676584</v>
      </c>
      <c r="S152" s="42"/>
      <c r="T152" s="42"/>
      <c r="U152" s="43"/>
      <c r="V152" s="14">
        <v>8</v>
      </c>
      <c r="W152" s="14">
        <v>11</v>
      </c>
      <c r="X152" s="16">
        <v>5</v>
      </c>
      <c r="Y152" s="16">
        <v>8</v>
      </c>
      <c r="Z152" s="16">
        <v>1</v>
      </c>
      <c r="AA152" s="16">
        <v>40</v>
      </c>
      <c r="AB152" s="16"/>
      <c r="AC152" s="40">
        <f t="shared" si="22"/>
        <v>1.25</v>
      </c>
      <c r="AD152" s="45">
        <v>404</v>
      </c>
      <c r="AE152" s="42">
        <v>168</v>
      </c>
      <c r="AF152" s="42">
        <v>91</v>
      </c>
      <c r="AG152" s="42">
        <v>154</v>
      </c>
      <c r="AH152" s="42">
        <v>62</v>
      </c>
      <c r="AI152" s="24">
        <f t="shared" si="23"/>
        <v>91.9639233241506</v>
      </c>
      <c r="AJ152" s="16">
        <v>138068</v>
      </c>
      <c r="AK152" s="16">
        <v>75</v>
      </c>
      <c r="AL152" s="40">
        <f t="shared" si="24"/>
        <v>1501.327857809455</v>
      </c>
      <c r="AM152" s="42">
        <v>333</v>
      </c>
      <c r="AN152" s="45">
        <v>79950</v>
      </c>
      <c r="AO152" s="42"/>
      <c r="AP152" s="12">
        <f t="shared" si="25"/>
        <v>240.0900900900901</v>
      </c>
      <c r="AQ152" s="16">
        <v>56</v>
      </c>
      <c r="AR152" s="16">
        <v>38550</v>
      </c>
      <c r="AS152" s="16"/>
      <c r="AT152" s="39">
        <f t="shared" si="26"/>
        <v>688.3928571428571</v>
      </c>
      <c r="AU152" s="42">
        <v>15</v>
      </c>
      <c r="AV152" s="42">
        <v>19568</v>
      </c>
      <c r="AW152" s="42">
        <v>75</v>
      </c>
      <c r="AX152" s="12">
        <f t="shared" si="27"/>
        <v>1304.5833333333333</v>
      </c>
      <c r="AY152" s="16"/>
      <c r="AZ152" s="16"/>
      <c r="BA152" s="16"/>
      <c r="BB152" s="39"/>
      <c r="BC152" s="42"/>
      <c r="BD152" s="42"/>
      <c r="BE152" s="42"/>
      <c r="BF152" s="12"/>
      <c r="BG152" s="16"/>
      <c r="BH152" s="16"/>
      <c r="BI152" s="16"/>
      <c r="BJ152" s="39"/>
      <c r="BK152" s="42"/>
      <c r="BL152" s="42"/>
      <c r="BM152" s="42"/>
      <c r="BN152" s="12"/>
      <c r="BO152" s="16"/>
      <c r="BP152" s="16"/>
      <c r="BQ152" s="16"/>
      <c r="BR152" s="39"/>
      <c r="BS152" s="42"/>
      <c r="BT152" s="42"/>
      <c r="BU152" s="42"/>
      <c r="BV152" s="12"/>
    </row>
    <row r="153" spans="1:74" ht="12">
      <c r="A153" s="3">
        <v>8</v>
      </c>
      <c r="B153" s="3">
        <f t="shared" si="20"/>
        <v>12</v>
      </c>
      <c r="C153" s="3" t="s">
        <v>335</v>
      </c>
      <c r="D153" s="98">
        <v>0</v>
      </c>
      <c r="E153" s="16">
        <v>29</v>
      </c>
      <c r="F153" s="16">
        <v>1710</v>
      </c>
      <c r="G153" s="16"/>
      <c r="H153" s="44">
        <f t="shared" si="28"/>
        <v>58.96551724137931</v>
      </c>
      <c r="I153" s="42">
        <v>463</v>
      </c>
      <c r="J153" s="42">
        <v>80</v>
      </c>
      <c r="K153" s="42"/>
      <c r="L153" s="42">
        <v>47140</v>
      </c>
      <c r="M153" s="42">
        <v>100</v>
      </c>
      <c r="N153" s="42">
        <v>16</v>
      </c>
      <c r="O153" s="89">
        <f t="shared" si="21"/>
        <v>47140.62536730946</v>
      </c>
      <c r="P153" s="16">
        <v>465383</v>
      </c>
      <c r="Q153" s="16">
        <v>10</v>
      </c>
      <c r="R153" s="44">
        <f t="shared" si="19"/>
        <v>9.872230085490731</v>
      </c>
      <c r="S153" s="42"/>
      <c r="T153" s="42"/>
      <c r="U153" s="43"/>
      <c r="V153" s="14">
        <v>8</v>
      </c>
      <c r="W153" s="14">
        <v>12</v>
      </c>
      <c r="X153" s="16">
        <v>4</v>
      </c>
      <c r="Y153" s="16">
        <v>1</v>
      </c>
      <c r="Z153" s="16">
        <v>4</v>
      </c>
      <c r="AA153" s="16">
        <v>80</v>
      </c>
      <c r="AB153" s="16"/>
      <c r="AC153" s="40">
        <f t="shared" si="22"/>
        <v>4.5</v>
      </c>
      <c r="AD153" s="42">
        <v>335</v>
      </c>
      <c r="AE153" s="42">
        <v>71</v>
      </c>
      <c r="AF153" s="42">
        <v>331</v>
      </c>
      <c r="AG153" s="42">
        <v>10</v>
      </c>
      <c r="AH153" s="42"/>
      <c r="AI153" s="24">
        <f t="shared" si="23"/>
        <v>331.0625</v>
      </c>
      <c r="AJ153" s="16">
        <v>95575</v>
      </c>
      <c r="AK153" s="16"/>
      <c r="AL153" s="40">
        <f t="shared" si="24"/>
        <v>288.69171228997544</v>
      </c>
      <c r="AM153" s="42">
        <v>300</v>
      </c>
      <c r="AN153" s="42">
        <v>69165</v>
      </c>
      <c r="AO153" s="42"/>
      <c r="AP153" s="12">
        <f t="shared" si="25"/>
        <v>230.55</v>
      </c>
      <c r="AQ153" s="16">
        <v>31</v>
      </c>
      <c r="AR153" s="16">
        <v>20510</v>
      </c>
      <c r="AS153" s="16"/>
      <c r="AT153" s="39">
        <f t="shared" si="26"/>
        <v>661.6129032258065</v>
      </c>
      <c r="AU153" s="42">
        <v>4</v>
      </c>
      <c r="AV153" s="42">
        <v>5900</v>
      </c>
      <c r="AW153" s="42"/>
      <c r="AX153" s="12">
        <f t="shared" si="27"/>
        <v>1475</v>
      </c>
      <c r="AY153" s="16"/>
      <c r="AZ153" s="16"/>
      <c r="BA153" s="16"/>
      <c r="BB153" s="39"/>
      <c r="BC153" s="42"/>
      <c r="BD153" s="42"/>
      <c r="BE153" s="42"/>
      <c r="BF153" s="12"/>
      <c r="BG153" s="16"/>
      <c r="BH153" s="16"/>
      <c r="BI153" s="16"/>
      <c r="BJ153" s="39"/>
      <c r="BK153" s="42"/>
      <c r="BL153" s="42"/>
      <c r="BM153" s="42"/>
      <c r="BN153" s="12"/>
      <c r="BO153" s="16"/>
      <c r="BP153" s="16"/>
      <c r="BQ153" s="16"/>
      <c r="BR153" s="39"/>
      <c r="BS153" s="42"/>
      <c r="BT153" s="42"/>
      <c r="BU153" s="42"/>
      <c r="BV153" s="12"/>
    </row>
    <row r="154" spans="1:74" ht="12">
      <c r="A154" s="3">
        <v>8</v>
      </c>
      <c r="B154" s="3">
        <f t="shared" si="20"/>
        <v>13</v>
      </c>
      <c r="C154" s="3" t="s">
        <v>336</v>
      </c>
      <c r="D154" s="98">
        <v>0</v>
      </c>
      <c r="E154" s="16">
        <v>103</v>
      </c>
      <c r="F154" s="16">
        <v>3457</v>
      </c>
      <c r="G154" s="16"/>
      <c r="H154" s="44">
        <f t="shared" si="28"/>
        <v>33.56310679611651</v>
      </c>
      <c r="I154" s="42">
        <v>320</v>
      </c>
      <c r="J154" s="42">
        <v>120</v>
      </c>
      <c r="K154" s="42"/>
      <c r="L154" s="42">
        <v>61298</v>
      </c>
      <c r="M154" s="42">
        <v>153</v>
      </c>
      <c r="N154" s="42">
        <v>148</v>
      </c>
      <c r="O154" s="89">
        <f t="shared" si="21"/>
        <v>61298.95964761249</v>
      </c>
      <c r="P154" s="16">
        <v>725665</v>
      </c>
      <c r="Q154" s="16">
        <v>20</v>
      </c>
      <c r="R154" s="44">
        <f t="shared" si="19"/>
        <v>11.838132395257764</v>
      </c>
      <c r="S154" s="42"/>
      <c r="T154" s="42"/>
      <c r="U154" s="43"/>
      <c r="V154" s="14">
        <v>8</v>
      </c>
      <c r="W154" s="14">
        <v>13</v>
      </c>
      <c r="X154" s="16">
        <v>5</v>
      </c>
      <c r="Y154" s="16">
        <v>5</v>
      </c>
      <c r="Z154" s="16">
        <v>3</v>
      </c>
      <c r="AA154" s="16">
        <v>80</v>
      </c>
      <c r="AB154" s="16"/>
      <c r="AC154" s="40">
        <f t="shared" si="22"/>
        <v>3.5</v>
      </c>
      <c r="AD154" s="42">
        <v>526</v>
      </c>
      <c r="AE154" s="42">
        <v>171</v>
      </c>
      <c r="AF154" s="42">
        <v>207</v>
      </c>
      <c r="AG154" s="42">
        <v>131</v>
      </c>
      <c r="AH154" s="42">
        <v>34</v>
      </c>
      <c r="AI154" s="24">
        <f t="shared" si="23"/>
        <v>207.81953053259872</v>
      </c>
      <c r="AJ154" s="16">
        <v>262822</v>
      </c>
      <c r="AK154" s="16">
        <v>30</v>
      </c>
      <c r="AL154" s="40">
        <f t="shared" si="24"/>
        <v>1264.6645833836756</v>
      </c>
      <c r="AM154" s="42">
        <v>335</v>
      </c>
      <c r="AN154" s="42">
        <v>86537</v>
      </c>
      <c r="AO154" s="42">
        <v>10</v>
      </c>
      <c r="AP154" s="12">
        <f t="shared" si="25"/>
        <v>258.3197014925373</v>
      </c>
      <c r="AQ154" s="16">
        <v>140</v>
      </c>
      <c r="AR154" s="16">
        <v>92641</v>
      </c>
      <c r="AS154" s="16">
        <v>90</v>
      </c>
      <c r="AT154" s="39">
        <f t="shared" si="26"/>
        <v>661.7278571428571</v>
      </c>
      <c r="AU154" s="42">
        <v>49</v>
      </c>
      <c r="AV154" s="42">
        <v>76311</v>
      </c>
      <c r="AW154" s="42">
        <v>30</v>
      </c>
      <c r="AX154" s="12">
        <f t="shared" si="27"/>
        <v>1557.3734693877552</v>
      </c>
      <c r="AY154" s="16">
        <v>2</v>
      </c>
      <c r="AZ154" s="16">
        <v>7332</v>
      </c>
      <c r="BA154" s="16"/>
      <c r="BB154" s="39">
        <f>(AZ154+(BA154/100))/AY154</f>
        <v>3666</v>
      </c>
      <c r="BC154" s="42"/>
      <c r="BD154" s="42"/>
      <c r="BE154" s="42"/>
      <c r="BF154" s="12"/>
      <c r="BG154" s="16"/>
      <c r="BH154" s="16"/>
      <c r="BI154" s="16"/>
      <c r="BJ154" s="39"/>
      <c r="BK154" s="42"/>
      <c r="BL154" s="42"/>
      <c r="BM154" s="42"/>
      <c r="BN154" s="12"/>
      <c r="BO154" s="16"/>
      <c r="BP154" s="16"/>
      <c r="BQ154" s="16"/>
      <c r="BR154" s="39"/>
      <c r="BS154" s="42"/>
      <c r="BT154" s="42"/>
      <c r="BU154" s="42"/>
      <c r="BV154" s="12"/>
    </row>
    <row r="155" spans="1:74" ht="12">
      <c r="A155" s="3">
        <v>8</v>
      </c>
      <c r="B155" s="3">
        <f t="shared" si="20"/>
        <v>14</v>
      </c>
      <c r="C155" s="3" t="s">
        <v>337</v>
      </c>
      <c r="D155" s="98">
        <v>0</v>
      </c>
      <c r="E155" s="16">
        <v>205</v>
      </c>
      <c r="F155" s="16">
        <v>8941</v>
      </c>
      <c r="G155" s="16"/>
      <c r="H155" s="44">
        <f t="shared" si="28"/>
        <v>43.614634146341466</v>
      </c>
      <c r="I155" s="42">
        <v>375</v>
      </c>
      <c r="J155" s="42"/>
      <c r="K155" s="42"/>
      <c r="L155" s="42">
        <v>54283</v>
      </c>
      <c r="M155" s="42">
        <v>30</v>
      </c>
      <c r="N155" s="42"/>
      <c r="O155" s="89">
        <f t="shared" si="21"/>
        <v>54283.1875</v>
      </c>
      <c r="P155" s="16">
        <v>338406</v>
      </c>
      <c r="Q155" s="16">
        <v>78</v>
      </c>
      <c r="R155" s="44">
        <f t="shared" si="19"/>
        <v>6.234099277976261</v>
      </c>
      <c r="S155" s="42"/>
      <c r="T155" s="42"/>
      <c r="U155" s="43"/>
      <c r="V155" s="14">
        <v>8</v>
      </c>
      <c r="W155" s="14">
        <v>14</v>
      </c>
      <c r="X155" s="16">
        <v>3</v>
      </c>
      <c r="Y155" s="16">
        <v>3</v>
      </c>
      <c r="Z155" s="16">
        <v>3</v>
      </c>
      <c r="AA155" s="16"/>
      <c r="AB155" s="16"/>
      <c r="AC155" s="40">
        <f t="shared" si="22"/>
        <v>3</v>
      </c>
      <c r="AD155" s="42">
        <v>230</v>
      </c>
      <c r="AE155" s="42">
        <v>20</v>
      </c>
      <c r="AF155" s="42">
        <v>308</v>
      </c>
      <c r="AG155" s="42">
        <v>21</v>
      </c>
      <c r="AH155" s="42">
        <v>15</v>
      </c>
      <c r="AI155" s="24">
        <f t="shared" si="23"/>
        <v>308.1315943526171</v>
      </c>
      <c r="AJ155" s="16">
        <v>48791</v>
      </c>
      <c r="AK155" s="16"/>
      <c r="AL155" s="40">
        <f t="shared" si="24"/>
        <v>158.34468420062422</v>
      </c>
      <c r="AM155" s="42">
        <v>225</v>
      </c>
      <c r="AN155" s="42">
        <v>45291</v>
      </c>
      <c r="AO155" s="42"/>
      <c r="AP155" s="12">
        <f t="shared" si="25"/>
        <v>201.29333333333332</v>
      </c>
      <c r="AQ155" s="16">
        <v>5</v>
      </c>
      <c r="AR155" s="16">
        <v>3500</v>
      </c>
      <c r="AS155" s="16"/>
      <c r="AT155" s="39">
        <f t="shared" si="26"/>
        <v>700</v>
      </c>
      <c r="AU155" s="42"/>
      <c r="AV155" s="42"/>
      <c r="AW155" s="42"/>
      <c r="AX155" s="12"/>
      <c r="AY155" s="16"/>
      <c r="AZ155" s="16"/>
      <c r="BA155" s="16"/>
      <c r="BB155" s="39"/>
      <c r="BC155" s="42"/>
      <c r="BD155" s="42"/>
      <c r="BE155" s="42"/>
      <c r="BF155" s="12"/>
      <c r="BG155" s="16"/>
      <c r="BH155" s="16"/>
      <c r="BI155" s="16"/>
      <c r="BJ155" s="39"/>
      <c r="BK155" s="42"/>
      <c r="BL155" s="42"/>
      <c r="BM155" s="42"/>
      <c r="BN155" s="12"/>
      <c r="BO155" s="16"/>
      <c r="BP155" s="16"/>
      <c r="BQ155" s="16"/>
      <c r="BR155" s="39"/>
      <c r="BS155" s="42"/>
      <c r="BT155" s="42"/>
      <c r="BU155" s="42"/>
      <c r="BV155" s="12"/>
    </row>
    <row r="156" spans="1:74" ht="12">
      <c r="A156" s="3">
        <v>8</v>
      </c>
      <c r="B156" s="3">
        <f t="shared" si="20"/>
        <v>15</v>
      </c>
      <c r="C156" s="3" t="s">
        <v>338</v>
      </c>
      <c r="D156" s="98">
        <v>0</v>
      </c>
      <c r="E156" s="16">
        <v>176</v>
      </c>
      <c r="F156" s="16">
        <v>8325</v>
      </c>
      <c r="G156" s="16"/>
      <c r="H156" s="44">
        <f t="shared" si="28"/>
        <v>47.30113636363637</v>
      </c>
      <c r="I156" s="42">
        <v>188</v>
      </c>
      <c r="J156" s="42">
        <v>106</v>
      </c>
      <c r="K156" s="42"/>
      <c r="L156" s="42">
        <v>49532</v>
      </c>
      <c r="M156" s="42">
        <v>131</v>
      </c>
      <c r="N156" s="42">
        <v>104</v>
      </c>
      <c r="O156" s="89">
        <f t="shared" si="21"/>
        <v>49532.82113751148</v>
      </c>
      <c r="P156" s="16">
        <v>431270</v>
      </c>
      <c r="Q156" s="16"/>
      <c r="R156" s="44">
        <f t="shared" si="19"/>
        <v>8.70675221188637</v>
      </c>
      <c r="S156" s="42"/>
      <c r="T156" s="42"/>
      <c r="U156" s="43"/>
      <c r="V156" s="14">
        <v>8</v>
      </c>
      <c r="W156" s="14">
        <v>15</v>
      </c>
      <c r="X156" s="16">
        <v>4</v>
      </c>
      <c r="Y156" s="16">
        <v>3</v>
      </c>
      <c r="Z156" s="16">
        <v>2</v>
      </c>
      <c r="AA156" s="16"/>
      <c r="AB156" s="16"/>
      <c r="AC156" s="40">
        <f t="shared" si="22"/>
        <v>2</v>
      </c>
      <c r="AD156" s="42">
        <v>368</v>
      </c>
      <c r="AE156" s="42">
        <v>66</v>
      </c>
      <c r="AF156" s="42">
        <v>163</v>
      </c>
      <c r="AG156" s="42">
        <v>105</v>
      </c>
      <c r="AH156" s="42">
        <v>5</v>
      </c>
      <c r="AI156" s="24">
        <f t="shared" si="23"/>
        <v>163.6563647842057</v>
      </c>
      <c r="AJ156" s="16">
        <v>122578</v>
      </c>
      <c r="AK156" s="16">
        <v>75</v>
      </c>
      <c r="AL156" s="40">
        <f t="shared" si="24"/>
        <v>748.9962285403878</v>
      </c>
      <c r="AM156" s="42">
        <v>311</v>
      </c>
      <c r="AN156" s="42">
        <v>75783</v>
      </c>
      <c r="AO156" s="42">
        <v>75</v>
      </c>
      <c r="AP156" s="12">
        <f t="shared" si="25"/>
        <v>243.67765273311898</v>
      </c>
      <c r="AQ156" s="16">
        <v>43</v>
      </c>
      <c r="AR156" s="16">
        <v>30513</v>
      </c>
      <c r="AS156" s="16">
        <v>75</v>
      </c>
      <c r="AT156" s="39">
        <f t="shared" si="26"/>
        <v>709.6220930232558</v>
      </c>
      <c r="AU156" s="42">
        <v>14</v>
      </c>
      <c r="AV156" s="42">
        <v>16281</v>
      </c>
      <c r="AW156" s="42">
        <v>25</v>
      </c>
      <c r="AX156" s="12">
        <f t="shared" si="27"/>
        <v>1162.9464285714287</v>
      </c>
      <c r="AY156" s="16"/>
      <c r="AZ156" s="16"/>
      <c r="BA156" s="16"/>
      <c r="BB156" s="39"/>
      <c r="BC156" s="42"/>
      <c r="BD156" s="42"/>
      <c r="BE156" s="42"/>
      <c r="BF156" s="12"/>
      <c r="BG156" s="16"/>
      <c r="BH156" s="16"/>
      <c r="BI156" s="16"/>
      <c r="BJ156" s="39"/>
      <c r="BK156" s="42"/>
      <c r="BL156" s="42"/>
      <c r="BM156" s="42"/>
      <c r="BN156" s="12"/>
      <c r="BO156" s="16"/>
      <c r="BP156" s="16"/>
      <c r="BQ156" s="16"/>
      <c r="BR156" s="39"/>
      <c r="BS156" s="42"/>
      <c r="BT156" s="42"/>
      <c r="BU156" s="42"/>
      <c r="BV156" s="12"/>
    </row>
    <row r="157" spans="1:74" ht="12">
      <c r="A157" s="3">
        <v>8</v>
      </c>
      <c r="B157" s="3">
        <f t="shared" si="20"/>
        <v>16</v>
      </c>
      <c r="C157" s="3" t="s">
        <v>339</v>
      </c>
      <c r="D157" s="98">
        <v>0</v>
      </c>
      <c r="E157" s="16">
        <v>263</v>
      </c>
      <c r="F157" s="16">
        <v>11946</v>
      </c>
      <c r="G157" s="16"/>
      <c r="H157" s="44">
        <f t="shared" si="28"/>
        <v>45.42205323193917</v>
      </c>
      <c r="I157" s="42">
        <v>116</v>
      </c>
      <c r="J157" s="42"/>
      <c r="K157" s="42"/>
      <c r="L157" s="42">
        <v>69970</v>
      </c>
      <c r="M157" s="42">
        <v>46</v>
      </c>
      <c r="N157" s="42">
        <v>85</v>
      </c>
      <c r="O157" s="89">
        <f t="shared" si="21"/>
        <v>69970.2894513315</v>
      </c>
      <c r="P157" s="16">
        <v>511445</v>
      </c>
      <c r="Q157" s="16">
        <v>20</v>
      </c>
      <c r="R157" s="44">
        <f t="shared" si="19"/>
        <v>7.309462401977637</v>
      </c>
      <c r="S157" s="42"/>
      <c r="T157" s="42"/>
      <c r="U157" s="43"/>
      <c r="V157" s="14">
        <v>8</v>
      </c>
      <c r="W157" s="14">
        <v>16</v>
      </c>
      <c r="X157" s="16">
        <v>3</v>
      </c>
      <c r="Y157" s="16">
        <v>2</v>
      </c>
      <c r="Z157" s="16">
        <v>6</v>
      </c>
      <c r="AA157" s="16"/>
      <c r="AB157" s="16"/>
      <c r="AC157" s="40">
        <f t="shared" si="22"/>
        <v>6</v>
      </c>
      <c r="AD157" s="42">
        <v>298</v>
      </c>
      <c r="AE157" s="42">
        <v>38</v>
      </c>
      <c r="AF157" s="42">
        <v>583</v>
      </c>
      <c r="AG157" s="42">
        <v>4</v>
      </c>
      <c r="AH157" s="42">
        <v>52</v>
      </c>
      <c r="AI157" s="24">
        <f t="shared" si="23"/>
        <v>583.0261937557392</v>
      </c>
      <c r="AJ157" s="16">
        <v>80591</v>
      </c>
      <c r="AK157" s="16"/>
      <c r="AL157" s="40">
        <f t="shared" si="24"/>
        <v>138.22878090750734</v>
      </c>
      <c r="AM157" s="42">
        <v>269</v>
      </c>
      <c r="AN157" s="42">
        <v>60179</v>
      </c>
      <c r="AO157" s="42"/>
      <c r="AP157" s="12">
        <f t="shared" si="25"/>
        <v>223.71375464684016</v>
      </c>
      <c r="AQ157" s="16">
        <v>29</v>
      </c>
      <c r="AR157" s="16">
        <v>20412</v>
      </c>
      <c r="AS157" s="16"/>
      <c r="AT157" s="39">
        <f t="shared" si="26"/>
        <v>703.8620689655172</v>
      </c>
      <c r="AU157" s="42"/>
      <c r="AV157" s="42"/>
      <c r="AW157" s="42"/>
      <c r="AX157" s="12"/>
      <c r="AY157" s="16"/>
      <c r="AZ157" s="16"/>
      <c r="BA157" s="16"/>
      <c r="BB157" s="39"/>
      <c r="BC157" s="42"/>
      <c r="BD157" s="42"/>
      <c r="BE157" s="42"/>
      <c r="BF157" s="12"/>
      <c r="BG157" s="16"/>
      <c r="BH157" s="16"/>
      <c r="BI157" s="16"/>
      <c r="BJ157" s="39"/>
      <c r="BK157" s="42"/>
      <c r="BL157" s="42"/>
      <c r="BM157" s="42"/>
      <c r="BN157" s="12"/>
      <c r="BO157" s="16"/>
      <c r="BP157" s="16"/>
      <c r="BQ157" s="16"/>
      <c r="BR157" s="39"/>
      <c r="BS157" s="42"/>
      <c r="BT157" s="42"/>
      <c r="BU157" s="42"/>
      <c r="BV157" s="12"/>
    </row>
    <row r="158" spans="1:74" ht="12">
      <c r="A158" s="3">
        <v>8</v>
      </c>
      <c r="B158" s="3">
        <f t="shared" si="20"/>
        <v>17</v>
      </c>
      <c r="C158" s="3" t="s">
        <v>340</v>
      </c>
      <c r="D158" s="98">
        <v>0</v>
      </c>
      <c r="E158" s="16">
        <v>196</v>
      </c>
      <c r="F158" s="16">
        <v>8238</v>
      </c>
      <c r="G158" s="16"/>
      <c r="H158" s="44">
        <f t="shared" si="28"/>
        <v>42.03061224489796</v>
      </c>
      <c r="I158" s="42">
        <v>371</v>
      </c>
      <c r="J158" s="42">
        <v>80</v>
      </c>
      <c r="K158" s="42"/>
      <c r="L158" s="42">
        <v>40065</v>
      </c>
      <c r="M158" s="42">
        <v>122</v>
      </c>
      <c r="N158" s="42"/>
      <c r="O158" s="89">
        <f t="shared" si="21"/>
        <v>40065.7625</v>
      </c>
      <c r="P158" s="16">
        <v>478283</v>
      </c>
      <c r="Q158" s="16">
        <v>75</v>
      </c>
      <c r="R158" s="44">
        <f t="shared" si="19"/>
        <v>11.937467806833828</v>
      </c>
      <c r="S158" s="42"/>
      <c r="T158" s="42"/>
      <c r="U158" s="43"/>
      <c r="V158" s="14">
        <v>8</v>
      </c>
      <c r="W158" s="14">
        <v>17</v>
      </c>
      <c r="X158" s="16">
        <v>4</v>
      </c>
      <c r="Y158" s="16">
        <v>3</v>
      </c>
      <c r="Z158" s="16">
        <v>1</v>
      </c>
      <c r="AA158" s="16"/>
      <c r="AB158" s="16"/>
      <c r="AC158" s="40">
        <f t="shared" si="22"/>
        <v>1</v>
      </c>
      <c r="AD158" s="42">
        <v>279</v>
      </c>
      <c r="AE158" s="42">
        <v>59</v>
      </c>
      <c r="AF158" s="42">
        <v>75</v>
      </c>
      <c r="AG158" s="42">
        <v>60</v>
      </c>
      <c r="AH158" s="42"/>
      <c r="AI158" s="24">
        <f t="shared" si="23"/>
        <v>75.375</v>
      </c>
      <c r="AJ158" s="16">
        <v>81625</v>
      </c>
      <c r="AK158" s="16"/>
      <c r="AL158" s="40">
        <f t="shared" si="24"/>
        <v>1082.9187396351576</v>
      </c>
      <c r="AM158" s="42">
        <v>244</v>
      </c>
      <c r="AN158" s="42">
        <v>57500</v>
      </c>
      <c r="AO158" s="42"/>
      <c r="AP158" s="12">
        <f t="shared" si="25"/>
        <v>235.65573770491804</v>
      </c>
      <c r="AQ158" s="16">
        <v>34</v>
      </c>
      <c r="AR158" s="16">
        <v>22875</v>
      </c>
      <c r="AS158" s="16"/>
      <c r="AT158" s="39">
        <f t="shared" si="26"/>
        <v>672.7941176470588</v>
      </c>
      <c r="AU158" s="42">
        <v>1</v>
      </c>
      <c r="AV158" s="42">
        <v>1250</v>
      </c>
      <c r="AW158" s="42"/>
      <c r="AX158" s="12">
        <f t="shared" si="27"/>
        <v>1250</v>
      </c>
      <c r="AY158" s="16"/>
      <c r="AZ158" s="16"/>
      <c r="BA158" s="16"/>
      <c r="BB158" s="39"/>
      <c r="BC158" s="42"/>
      <c r="BD158" s="42"/>
      <c r="BE158" s="42"/>
      <c r="BF158" s="12"/>
      <c r="BG158" s="16"/>
      <c r="BH158" s="16"/>
      <c r="BI158" s="16"/>
      <c r="BJ158" s="39"/>
      <c r="BK158" s="42"/>
      <c r="BL158" s="42"/>
      <c r="BM158" s="42"/>
      <c r="BN158" s="12"/>
      <c r="BO158" s="16"/>
      <c r="BP158" s="16"/>
      <c r="BQ158" s="16"/>
      <c r="BR158" s="39"/>
      <c r="BS158" s="42"/>
      <c r="BT158" s="42"/>
      <c r="BU158" s="42"/>
      <c r="BV158" s="12"/>
    </row>
    <row r="159" spans="1:74" s="25" customFormat="1" ht="12">
      <c r="A159" s="3">
        <v>8</v>
      </c>
      <c r="B159" s="3"/>
      <c r="C159" s="25" t="s">
        <v>41</v>
      </c>
      <c r="D159" s="98">
        <v>0</v>
      </c>
      <c r="E159" s="41">
        <f>SUM(E142:E158)</f>
        <v>3264</v>
      </c>
      <c r="F159" s="41">
        <f>SUM(F142:F158)+FLOOR(SUM(G142:G158),100)/100</f>
        <v>140880</v>
      </c>
      <c r="G159" s="41">
        <f>SUM(G142:G158)-FLOOR(SUM(G142:G158),100)</f>
        <v>70</v>
      </c>
      <c r="H159" s="44">
        <f t="shared" si="28"/>
        <v>43.16197916666667</v>
      </c>
      <c r="I159" s="41">
        <f>SUM(I142:I158)+FLOOR(SUM(J142:J158),160)/160+FLOOR(SUM(K142:K158)/43520,1)</f>
        <v>8243</v>
      </c>
      <c r="J159" s="41">
        <f>SUM(J142:J158)+FLOOR(SUM(K142:K158)/272,1)-FLOOR(SUM(J142:J158)+FLOOR(SUM(K142:K158)/272,1),160)</f>
        <v>5</v>
      </c>
      <c r="K159" s="41">
        <f>SUM(K142:K158)-FLOOR(SUM(K142:K158),272)</f>
        <v>252</v>
      </c>
      <c r="L159" s="41">
        <f>SUM(L142:L158)+FLOOR(SUM(M142:M158),160)/160+FLOOR(SUM(N142:N158)/43520,1)</f>
        <v>974805</v>
      </c>
      <c r="M159" s="41">
        <f>SUM(M142:M158)+FLOOR(SUM(N142:N158)/272,1)-FLOOR(SUM(M142:M158)+FLOOR(SUM(N142:N158)/272,1),160)</f>
        <v>40</v>
      </c>
      <c r="N159" s="51">
        <f>SUM(N142:N158)-FLOOR(SUM(N142:N158),272)</f>
        <v>241</v>
      </c>
      <c r="O159" s="46">
        <f t="shared" si="21"/>
        <v>974805.2555325987</v>
      </c>
      <c r="P159" s="41">
        <f>SUM(P142:P158)+FLOOR(SUM(Q142:Q158),100)/100</f>
        <v>8431719</v>
      </c>
      <c r="Q159" s="41">
        <f>SUM(Q142:Q158)-FLOOR(SUM(Q142:Q158),100)</f>
        <v>99</v>
      </c>
      <c r="R159" s="44">
        <f>(P159+(Q159/100))/O159</f>
        <v>8.649645600641751</v>
      </c>
      <c r="S159" s="42"/>
      <c r="T159" s="42"/>
      <c r="U159" s="43"/>
      <c r="V159" s="14">
        <v>8</v>
      </c>
      <c r="W159" s="14"/>
      <c r="X159" s="14">
        <f>SUM(X142:X158)</f>
        <v>78</v>
      </c>
      <c r="Y159" s="14">
        <f>SUM(Y142:Y158)</f>
        <v>38</v>
      </c>
      <c r="Z159" s="14">
        <f>SUM(Z142:Z158)+FLOOR(SUM(AA142:AA158),160)/160+FLOOR(SUM(AB142:AB158)/43520,1)</f>
        <v>47</v>
      </c>
      <c r="AA159" s="14">
        <f>SUM(AA142:AA158)+FLOOR(SUM(AB142:AB158)/272,1)-FLOOR(SUM(AA142:AA158)+FLOOR(SUM(AB142:AB158)/272,1),160)</f>
        <v>120</v>
      </c>
      <c r="AB159" s="15">
        <f>SUM(AB142:AB158)-FLOOR(SUM(AB142:AB158),272)</f>
        <v>0</v>
      </c>
      <c r="AC159" s="24">
        <f t="shared" si="22"/>
        <v>47.75</v>
      </c>
      <c r="AD159" s="14">
        <f>SUM(AD142:AD158)</f>
        <v>5592</v>
      </c>
      <c r="AE159" s="14">
        <f>SUM(AE142:AE158)</f>
        <v>1192</v>
      </c>
      <c r="AF159" s="14">
        <f>SUM(AF142:AF158)+FLOOR(SUM(AG142:AG158),160)/160+FLOOR(SUM(AH142:AH158)/43520,1)</f>
        <v>3678</v>
      </c>
      <c r="AG159" s="14">
        <f>SUM(AG142:AG158)+FLOOR(SUM(AH142:AH158)/272,1)-FLOOR(SUM(AG142:AG158)+FLOOR(SUM(AH142:AH158)/272,1),160)</f>
        <v>94</v>
      </c>
      <c r="AH159" s="15">
        <f>SUM(AH142:AH158)-FLOOR(SUM(AH142:AH158),272)</f>
        <v>249</v>
      </c>
      <c r="AI159" s="24">
        <f t="shared" si="23"/>
        <v>3678.5932162534436</v>
      </c>
      <c r="AJ159" s="14">
        <f>SUM(AJ142:AJ158)+FLOOR(SUM(AK142:AK158),100)/100</f>
        <v>1754364</v>
      </c>
      <c r="AK159" s="14">
        <f>SUM(AK142:AK158)-FLOOR(SUM(AK142:AK158),100)</f>
        <v>5</v>
      </c>
      <c r="AL159" s="24">
        <f t="shared" si="24"/>
        <v>476.91166075350304</v>
      </c>
      <c r="AM159" s="14">
        <f>SUM(AM142:AM158)</f>
        <v>4774</v>
      </c>
      <c r="AN159" s="14">
        <f>SUM(AN142:AN158)+FLOOR(SUM(AO142:AO158),100)/100</f>
        <v>1075249</v>
      </c>
      <c r="AO159" s="14">
        <f>SUM(AO142:AO158)-FLOOR(SUM(AO142:AO158),100)</f>
        <v>90</v>
      </c>
      <c r="AP159" s="12">
        <f t="shared" si="25"/>
        <v>225.2303937997486</v>
      </c>
      <c r="AQ159" s="14">
        <f>SUM(AQ142:AQ158)</f>
        <v>656</v>
      </c>
      <c r="AR159" s="14">
        <f>SUM(AR142:AR158)+FLOOR(SUM(AS142:AS158),100)/100</f>
        <v>442913</v>
      </c>
      <c r="AS159" s="14">
        <f>SUM(AS142:AS158)-FLOOR(SUM(AS142:AS158),100)</f>
        <v>35</v>
      </c>
      <c r="AT159" s="12">
        <f t="shared" si="26"/>
        <v>675.1727896341463</v>
      </c>
      <c r="AU159" s="14">
        <f>SUM(AU142:AU158)</f>
        <v>160</v>
      </c>
      <c r="AV159" s="14">
        <f>SUM(AV142:AV158)+FLOOR(SUM(AW142:AW158),100)/100</f>
        <v>228868</v>
      </c>
      <c r="AW159" s="14">
        <f>SUM(AW142:AW158)-FLOOR(SUM(AW142:AW158),100)</f>
        <v>80</v>
      </c>
      <c r="AX159" s="12">
        <f t="shared" si="27"/>
        <v>1430.4299999999998</v>
      </c>
      <c r="AY159" s="14">
        <f>SUM(AY142:AY158)</f>
        <v>2</v>
      </c>
      <c r="AZ159" s="14">
        <f>SUM(AZ142:AZ158)+FLOOR(SUM(BA142:BA158),100)/100</f>
        <v>7332</v>
      </c>
      <c r="BA159" s="14">
        <f>SUM(BA142:BA158)-FLOOR(SUM(BA142:BA158),100)</f>
        <v>0</v>
      </c>
      <c r="BB159" s="12">
        <f>(AZ159+(BA159/100))/AY159</f>
        <v>3666</v>
      </c>
      <c r="BC159" s="16"/>
      <c r="BD159" s="16"/>
      <c r="BE159" s="16"/>
      <c r="BF159" s="39"/>
      <c r="BG159" s="42"/>
      <c r="BH159" s="42"/>
      <c r="BI159" s="42"/>
      <c r="BJ159" s="12"/>
      <c r="BK159" s="16"/>
      <c r="BL159" s="16"/>
      <c r="BM159" s="16"/>
      <c r="BN159" s="39"/>
      <c r="BO159" s="42"/>
      <c r="BP159" s="42"/>
      <c r="BQ159" s="42"/>
      <c r="BR159" s="12"/>
      <c r="BS159" s="16"/>
      <c r="BT159" s="16"/>
      <c r="BU159" s="16"/>
      <c r="BV159" s="39"/>
    </row>
    <row r="160" spans="1:74" s="25" customFormat="1" ht="12">
      <c r="A160" s="33">
        <v>8</v>
      </c>
      <c r="B160" s="33"/>
      <c r="C160" s="33" t="s">
        <v>42</v>
      </c>
      <c r="D160" s="99">
        <v>0</v>
      </c>
      <c r="E160" s="47">
        <v>3264</v>
      </c>
      <c r="F160" s="47">
        <v>140880</v>
      </c>
      <c r="G160" s="47">
        <v>70</v>
      </c>
      <c r="H160" s="58">
        <f t="shared" si="28"/>
        <v>43.16197916666667</v>
      </c>
      <c r="I160" s="57">
        <v>8243</v>
      </c>
      <c r="J160" s="57">
        <v>5</v>
      </c>
      <c r="K160" s="57">
        <v>252</v>
      </c>
      <c r="L160" s="57">
        <v>974805</v>
      </c>
      <c r="M160" s="57">
        <v>40</v>
      </c>
      <c r="N160" s="57">
        <v>241</v>
      </c>
      <c r="O160" s="49">
        <f t="shared" si="21"/>
        <v>974805.2555325987</v>
      </c>
      <c r="P160" s="47">
        <v>8431719</v>
      </c>
      <c r="Q160" s="47">
        <v>99</v>
      </c>
      <c r="R160" s="58">
        <f aca="true" t="shared" si="29" ref="R160:R172">(P160+(Q160/100))/O160</f>
        <v>8.649645600641751</v>
      </c>
      <c r="S160" s="57"/>
      <c r="T160" s="57"/>
      <c r="U160" s="90"/>
      <c r="V160" s="52">
        <v>8</v>
      </c>
      <c r="W160" s="52"/>
      <c r="X160" s="47">
        <v>78</v>
      </c>
      <c r="Y160" s="47">
        <v>38</v>
      </c>
      <c r="Z160" s="47">
        <v>47</v>
      </c>
      <c r="AA160" s="47">
        <v>120</v>
      </c>
      <c r="AB160" s="47"/>
      <c r="AC160" s="62">
        <f t="shared" si="22"/>
        <v>47.75</v>
      </c>
      <c r="AD160" s="57">
        <v>5592</v>
      </c>
      <c r="AE160" s="57">
        <v>1192</v>
      </c>
      <c r="AF160" s="57">
        <v>3678</v>
      </c>
      <c r="AG160" s="57">
        <v>94</v>
      </c>
      <c r="AH160" s="57">
        <v>249</v>
      </c>
      <c r="AI160" s="54">
        <f t="shared" si="23"/>
        <v>3678.5932162534436</v>
      </c>
      <c r="AJ160" s="47">
        <v>1754364</v>
      </c>
      <c r="AK160" s="47">
        <v>5</v>
      </c>
      <c r="AL160" s="62">
        <f t="shared" si="24"/>
        <v>476.91166075350304</v>
      </c>
      <c r="AM160" s="57">
        <v>4774</v>
      </c>
      <c r="AN160" s="57">
        <v>1075249</v>
      </c>
      <c r="AO160" s="57">
        <v>90</v>
      </c>
      <c r="AP160" s="55">
        <f t="shared" si="25"/>
        <v>225.2303937997486</v>
      </c>
      <c r="AQ160" s="47">
        <v>656</v>
      </c>
      <c r="AR160" s="47">
        <v>442913</v>
      </c>
      <c r="AS160" s="47">
        <v>35</v>
      </c>
      <c r="AT160" s="59">
        <f t="shared" si="26"/>
        <v>675.1727896341463</v>
      </c>
      <c r="AU160" s="57">
        <v>160</v>
      </c>
      <c r="AV160" s="57">
        <v>228868</v>
      </c>
      <c r="AW160" s="57">
        <v>80</v>
      </c>
      <c r="AX160" s="55">
        <f t="shared" si="27"/>
        <v>1430.4299999999998</v>
      </c>
      <c r="AY160" s="47">
        <v>2</v>
      </c>
      <c r="AZ160" s="47">
        <v>7332</v>
      </c>
      <c r="BA160" s="47"/>
      <c r="BB160" s="59">
        <f>(AZ160+(BA160/100))/AY160</f>
        <v>3666</v>
      </c>
      <c r="BC160" s="57"/>
      <c r="BD160" s="57"/>
      <c r="BE160" s="57"/>
      <c r="BF160" s="55"/>
      <c r="BG160" s="47"/>
      <c r="BH160" s="47"/>
      <c r="BI160" s="47"/>
      <c r="BJ160" s="59"/>
      <c r="BK160" s="57"/>
      <c r="BL160" s="57"/>
      <c r="BM160" s="57"/>
      <c r="BN160" s="55"/>
      <c r="BO160" s="47"/>
      <c r="BP160" s="47"/>
      <c r="BQ160" s="47"/>
      <c r="BR160" s="59"/>
      <c r="BS160" s="57"/>
      <c r="BT160" s="57"/>
      <c r="BU160" s="57"/>
      <c r="BV160" s="55"/>
    </row>
    <row r="161" spans="1:74" s="25" customFormat="1" ht="12">
      <c r="A161" s="25">
        <v>9</v>
      </c>
      <c r="B161" s="25">
        <v>1</v>
      </c>
      <c r="C161" s="25" t="s">
        <v>341</v>
      </c>
      <c r="D161" s="98">
        <v>0</v>
      </c>
      <c r="E161" s="42">
        <v>48</v>
      </c>
      <c r="F161" s="42">
        <v>5119</v>
      </c>
      <c r="G161" s="42"/>
      <c r="H161" s="20">
        <f t="shared" si="28"/>
        <v>106.64583333333333</v>
      </c>
      <c r="I161" s="16">
        <v>405</v>
      </c>
      <c r="J161" s="16"/>
      <c r="K161" s="16"/>
      <c r="L161" s="16">
        <v>56029</v>
      </c>
      <c r="M161" s="16">
        <v>2</v>
      </c>
      <c r="N161" s="16"/>
      <c r="O161" s="46">
        <f t="shared" si="21"/>
        <v>56029.0125</v>
      </c>
      <c r="P161" s="42">
        <v>441863</v>
      </c>
      <c r="Q161" s="42">
        <v>80</v>
      </c>
      <c r="R161" s="20">
        <f t="shared" si="29"/>
        <v>7.8863392425486705</v>
      </c>
      <c r="S161" s="16"/>
      <c r="T161" s="16"/>
      <c r="U161" s="71"/>
      <c r="V161" s="41">
        <v>9</v>
      </c>
      <c r="W161" s="41">
        <v>1</v>
      </c>
      <c r="X161" s="42">
        <v>3</v>
      </c>
      <c r="Y161" s="42">
        <v>1</v>
      </c>
      <c r="Z161" s="42"/>
      <c r="AA161" s="42">
        <v>120</v>
      </c>
      <c r="AB161" s="42"/>
      <c r="AC161" s="24">
        <f t="shared" si="22"/>
        <v>0.75</v>
      </c>
      <c r="AD161" s="16">
        <v>243</v>
      </c>
      <c r="AE161" s="16">
        <v>11</v>
      </c>
      <c r="AF161" s="16">
        <v>68</v>
      </c>
      <c r="AG161" s="16"/>
      <c r="AH161" s="16"/>
      <c r="AI161" s="40">
        <f t="shared" si="23"/>
        <v>68</v>
      </c>
      <c r="AJ161" s="42">
        <v>69995</v>
      </c>
      <c r="AK161" s="42">
        <v>70</v>
      </c>
      <c r="AL161" s="24">
        <f t="shared" si="24"/>
        <v>1029.3382352941176</v>
      </c>
      <c r="AM161" s="16">
        <v>205</v>
      </c>
      <c r="AN161" s="16">
        <v>43130</v>
      </c>
      <c r="AO161" s="16">
        <v>70</v>
      </c>
      <c r="AP161" s="39">
        <f t="shared" si="25"/>
        <v>210.39365853658535</v>
      </c>
      <c r="AQ161" s="42">
        <v>36</v>
      </c>
      <c r="AR161" s="42">
        <v>23445</v>
      </c>
      <c r="AS161" s="42"/>
      <c r="AT161" s="12">
        <f t="shared" si="26"/>
        <v>651.25</v>
      </c>
      <c r="AU161" s="16">
        <v>2</v>
      </c>
      <c r="AV161" s="16">
        <v>3420</v>
      </c>
      <c r="AW161" s="16"/>
      <c r="AX161" s="39"/>
      <c r="AY161" s="42"/>
      <c r="AZ161" s="42"/>
      <c r="BA161" s="42"/>
      <c r="BB161" s="12"/>
      <c r="BC161" s="16"/>
      <c r="BD161" s="16"/>
      <c r="BE161" s="16"/>
      <c r="BF161" s="39"/>
      <c r="BG161" s="42"/>
      <c r="BH161" s="42"/>
      <c r="BI161" s="42"/>
      <c r="BJ161" s="12"/>
      <c r="BK161" s="16"/>
      <c r="BL161" s="16"/>
      <c r="BM161" s="16"/>
      <c r="BN161" s="39"/>
      <c r="BO161" s="42"/>
      <c r="BP161" s="42"/>
      <c r="BQ161" s="42"/>
      <c r="BR161" s="12"/>
      <c r="BS161" s="16"/>
      <c r="BT161" s="16"/>
      <c r="BU161" s="16"/>
      <c r="BV161" s="39"/>
    </row>
    <row r="162" spans="1:74" s="25" customFormat="1" ht="12">
      <c r="A162" s="25">
        <v>9</v>
      </c>
      <c r="B162" s="25">
        <f t="shared" si="20"/>
        <v>2</v>
      </c>
      <c r="C162" s="25" t="s">
        <v>342</v>
      </c>
      <c r="D162" s="98">
        <v>0</v>
      </c>
      <c r="E162" s="42">
        <v>168</v>
      </c>
      <c r="F162" s="42">
        <v>8032</v>
      </c>
      <c r="G162" s="42"/>
      <c r="H162" s="20">
        <f t="shared" si="28"/>
        <v>47.80952380952381</v>
      </c>
      <c r="I162" s="16">
        <v>200</v>
      </c>
      <c r="J162" s="16"/>
      <c r="K162" s="16"/>
      <c r="L162" s="16">
        <v>47279</v>
      </c>
      <c r="M162" s="16">
        <v>139</v>
      </c>
      <c r="N162" s="16"/>
      <c r="O162" s="46">
        <f t="shared" si="21"/>
        <v>47279.86875</v>
      </c>
      <c r="P162" s="42">
        <v>294012</v>
      </c>
      <c r="Q162" s="42">
        <v>45</v>
      </c>
      <c r="R162" s="20">
        <f t="shared" si="29"/>
        <v>6.218554699350768</v>
      </c>
      <c r="S162" s="16"/>
      <c r="T162" s="16"/>
      <c r="U162" s="71"/>
      <c r="V162" s="41">
        <v>9</v>
      </c>
      <c r="W162" s="41">
        <v>2</v>
      </c>
      <c r="X162" s="42">
        <v>1</v>
      </c>
      <c r="Y162" s="42">
        <v>1</v>
      </c>
      <c r="Z162" s="42"/>
      <c r="AA162" s="42">
        <v>40</v>
      </c>
      <c r="AB162" s="42"/>
      <c r="AC162" s="24">
        <f t="shared" si="22"/>
        <v>0.25</v>
      </c>
      <c r="AD162" s="16">
        <v>153</v>
      </c>
      <c r="AE162" s="16">
        <v>5</v>
      </c>
      <c r="AF162" s="16">
        <v>38</v>
      </c>
      <c r="AG162" s="16">
        <v>107</v>
      </c>
      <c r="AH162" s="16"/>
      <c r="AI162" s="40">
        <f t="shared" si="23"/>
        <v>38.66875</v>
      </c>
      <c r="AJ162" s="42">
        <v>33313</v>
      </c>
      <c r="AK162" s="42">
        <v>20</v>
      </c>
      <c r="AL162" s="24">
        <f t="shared" si="24"/>
        <v>861.4966866009374</v>
      </c>
      <c r="AM162" s="16">
        <v>145</v>
      </c>
      <c r="AN162" s="16">
        <v>28442</v>
      </c>
      <c r="AO162" s="16">
        <v>70</v>
      </c>
      <c r="AP162" s="39">
        <f t="shared" si="25"/>
        <v>196.15655172413793</v>
      </c>
      <c r="AQ162" s="42">
        <v>8</v>
      </c>
      <c r="AR162" s="42">
        <v>4870</v>
      </c>
      <c r="AS162" s="42">
        <v>50</v>
      </c>
      <c r="AT162" s="12">
        <f t="shared" si="26"/>
        <v>608.8125</v>
      </c>
      <c r="AU162" s="16"/>
      <c r="AV162" s="16"/>
      <c r="AW162" s="16"/>
      <c r="AX162" s="39"/>
      <c r="AY162" s="42"/>
      <c r="AZ162" s="42"/>
      <c r="BA162" s="42"/>
      <c r="BB162" s="12"/>
      <c r="BC162" s="16"/>
      <c r="BD162" s="16"/>
      <c r="BE162" s="16"/>
      <c r="BF162" s="39"/>
      <c r="BG162" s="42"/>
      <c r="BH162" s="42"/>
      <c r="BI162" s="42"/>
      <c r="BJ162" s="12"/>
      <c r="BK162" s="16"/>
      <c r="BL162" s="16"/>
      <c r="BM162" s="16"/>
      <c r="BN162" s="39"/>
      <c r="BO162" s="42"/>
      <c r="BP162" s="42"/>
      <c r="BQ162" s="42"/>
      <c r="BR162" s="12"/>
      <c r="BS162" s="16"/>
      <c r="BT162" s="16"/>
      <c r="BU162" s="16"/>
      <c r="BV162" s="39"/>
    </row>
    <row r="163" spans="1:74" s="25" customFormat="1" ht="12">
      <c r="A163" s="25">
        <v>9</v>
      </c>
      <c r="B163" s="25">
        <f t="shared" si="20"/>
        <v>3</v>
      </c>
      <c r="C163" s="25" t="s">
        <v>343</v>
      </c>
      <c r="D163" s="98">
        <v>0</v>
      </c>
      <c r="E163" s="42">
        <v>262</v>
      </c>
      <c r="F163" s="42">
        <v>11039</v>
      </c>
      <c r="G163" s="42"/>
      <c r="H163" s="20">
        <f t="shared" si="28"/>
        <v>42.13358778625954</v>
      </c>
      <c r="I163" s="16">
        <v>160</v>
      </c>
      <c r="J163" s="16">
        <v>50</v>
      </c>
      <c r="K163" s="16"/>
      <c r="L163" s="16">
        <v>52808</v>
      </c>
      <c r="M163" s="16">
        <v>84</v>
      </c>
      <c r="N163" s="16"/>
      <c r="O163" s="46">
        <f t="shared" si="21"/>
        <v>52808.525</v>
      </c>
      <c r="P163" s="42">
        <v>504626</v>
      </c>
      <c r="Q163" s="42">
        <v>87</v>
      </c>
      <c r="R163" s="20">
        <f t="shared" si="29"/>
        <v>9.555784222339101</v>
      </c>
      <c r="S163" s="16"/>
      <c r="T163" s="16"/>
      <c r="U163" s="71"/>
      <c r="V163" s="41">
        <v>9</v>
      </c>
      <c r="W163" s="41">
        <v>3</v>
      </c>
      <c r="X163" s="42">
        <v>1</v>
      </c>
      <c r="Y163" s="42"/>
      <c r="Z163" s="42"/>
      <c r="AA163" s="42">
        <v>40</v>
      </c>
      <c r="AB163" s="42"/>
      <c r="AC163" s="24">
        <f t="shared" si="22"/>
        <v>0.25</v>
      </c>
      <c r="AD163" s="16">
        <v>244.8</v>
      </c>
      <c r="AE163" s="16">
        <v>41</v>
      </c>
      <c r="AF163" s="16">
        <v>60</v>
      </c>
      <c r="AG163" s="16">
        <v>82</v>
      </c>
      <c r="AH163" s="16"/>
      <c r="AI163" s="40">
        <f t="shared" si="23"/>
        <v>60.5125</v>
      </c>
      <c r="AJ163" s="42">
        <v>78138</v>
      </c>
      <c r="AK163" s="42">
        <v>50</v>
      </c>
      <c r="AL163" s="24">
        <f t="shared" si="24"/>
        <v>1291.270398677959</v>
      </c>
      <c r="AM163" s="16">
        <v>199.8</v>
      </c>
      <c r="AN163" s="16">
        <v>44929</v>
      </c>
      <c r="AO163" s="16">
        <v>50</v>
      </c>
      <c r="AP163" s="39">
        <f t="shared" si="25"/>
        <v>224.87237237237235</v>
      </c>
      <c r="AQ163" s="42">
        <v>41</v>
      </c>
      <c r="AR163" s="42">
        <v>28523</v>
      </c>
      <c r="AS163" s="42"/>
      <c r="AT163" s="12">
        <f t="shared" si="26"/>
        <v>695.6829268292682</v>
      </c>
      <c r="AU163" s="16">
        <v>4</v>
      </c>
      <c r="AV163" s="16">
        <v>4686</v>
      </c>
      <c r="AW163" s="16"/>
      <c r="AX163" s="39">
        <f t="shared" si="27"/>
        <v>1171.5</v>
      </c>
      <c r="AY163" s="42"/>
      <c r="AZ163" s="42"/>
      <c r="BA163" s="42"/>
      <c r="BB163" s="12"/>
      <c r="BC163" s="16"/>
      <c r="BD163" s="16"/>
      <c r="BE163" s="16"/>
      <c r="BF163" s="39"/>
      <c r="BG163" s="42"/>
      <c r="BH163" s="42"/>
      <c r="BI163" s="42"/>
      <c r="BJ163" s="12"/>
      <c r="BK163" s="16"/>
      <c r="BL163" s="16"/>
      <c r="BM163" s="16"/>
      <c r="BN163" s="39"/>
      <c r="BO163" s="42"/>
      <c r="BP163" s="42"/>
      <c r="BQ163" s="42"/>
      <c r="BR163" s="12"/>
      <c r="BS163" s="16"/>
      <c r="BT163" s="16"/>
      <c r="BU163" s="16"/>
      <c r="BV163" s="39"/>
    </row>
    <row r="164" spans="1:74" s="25" customFormat="1" ht="12">
      <c r="A164" s="25">
        <v>9</v>
      </c>
      <c r="B164" s="25">
        <f t="shared" si="20"/>
        <v>4</v>
      </c>
      <c r="C164" s="25" t="s">
        <v>344</v>
      </c>
      <c r="D164" s="98">
        <v>0</v>
      </c>
      <c r="E164" s="42">
        <v>262</v>
      </c>
      <c r="F164" s="42">
        <v>13866</v>
      </c>
      <c r="G164" s="42"/>
      <c r="H164" s="20">
        <f t="shared" si="28"/>
        <v>52.9236641221374</v>
      </c>
      <c r="I164" s="16">
        <v>253</v>
      </c>
      <c r="J164" s="16">
        <v>80</v>
      </c>
      <c r="K164" s="16"/>
      <c r="L164" s="16">
        <v>60978</v>
      </c>
      <c r="M164" s="16">
        <v>24</v>
      </c>
      <c r="N164" s="16">
        <v>237</v>
      </c>
      <c r="O164" s="46">
        <f t="shared" si="21"/>
        <v>60978.15544077135</v>
      </c>
      <c r="P164" s="42">
        <v>554319</v>
      </c>
      <c r="Q164" s="42">
        <v>71</v>
      </c>
      <c r="R164" s="20">
        <f t="shared" si="29"/>
        <v>9.090463724151444</v>
      </c>
      <c r="S164" s="16"/>
      <c r="T164" s="16"/>
      <c r="U164" s="71"/>
      <c r="V164" s="41">
        <v>9</v>
      </c>
      <c r="W164" s="41">
        <v>4</v>
      </c>
      <c r="X164" s="42">
        <v>3</v>
      </c>
      <c r="Y164" s="42">
        <v>2</v>
      </c>
      <c r="Z164" s="42">
        <v>1</v>
      </c>
      <c r="AA164" s="42"/>
      <c r="AB164" s="42"/>
      <c r="AC164" s="24">
        <f t="shared" si="22"/>
        <v>1</v>
      </c>
      <c r="AD164" s="16">
        <v>310</v>
      </c>
      <c r="AE164" s="16">
        <v>68</v>
      </c>
      <c r="AF164" s="16">
        <v>73</v>
      </c>
      <c r="AG164" s="16">
        <v>100</v>
      </c>
      <c r="AH164" s="16"/>
      <c r="AI164" s="40">
        <f t="shared" si="23"/>
        <v>73.625</v>
      </c>
      <c r="AJ164" s="42">
        <v>94380</v>
      </c>
      <c r="AK164" s="42">
        <v>60</v>
      </c>
      <c r="AL164" s="24">
        <f t="shared" si="24"/>
        <v>1281.9015280135823</v>
      </c>
      <c r="AM164" s="16">
        <v>278</v>
      </c>
      <c r="AN164" s="16">
        <v>62717</v>
      </c>
      <c r="AO164" s="16">
        <v>60</v>
      </c>
      <c r="AP164" s="39">
        <f t="shared" si="25"/>
        <v>225.60287769784173</v>
      </c>
      <c r="AQ164" s="42">
        <v>23</v>
      </c>
      <c r="AR164" s="42">
        <v>16140</v>
      </c>
      <c r="AS164" s="42">
        <v>50</v>
      </c>
      <c r="AT164" s="12">
        <f t="shared" si="26"/>
        <v>701.7608695652174</v>
      </c>
      <c r="AU164" s="16">
        <v>9</v>
      </c>
      <c r="AV164" s="16">
        <v>15522</v>
      </c>
      <c r="AW164" s="16">
        <v>50</v>
      </c>
      <c r="AX164" s="39">
        <f t="shared" si="27"/>
        <v>1724.7222222222222</v>
      </c>
      <c r="AY164" s="42"/>
      <c r="AZ164" s="42"/>
      <c r="BA164" s="42"/>
      <c r="BB164" s="12"/>
      <c r="BC164" s="16"/>
      <c r="BD164" s="16"/>
      <c r="BE164" s="16"/>
      <c r="BF164" s="39"/>
      <c r="BG164" s="42"/>
      <c r="BH164" s="42"/>
      <c r="BI164" s="42"/>
      <c r="BJ164" s="12"/>
      <c r="BK164" s="16"/>
      <c r="BL164" s="16"/>
      <c r="BM164" s="16"/>
      <c r="BN164" s="39"/>
      <c r="BO164" s="42"/>
      <c r="BP164" s="42"/>
      <c r="BQ164" s="42"/>
      <c r="BR164" s="12"/>
      <c r="BS164" s="16"/>
      <c r="BT164" s="16"/>
      <c r="BU164" s="16"/>
      <c r="BV164" s="39"/>
    </row>
    <row r="165" spans="1:74" s="25" customFormat="1" ht="12">
      <c r="A165" s="25">
        <v>9</v>
      </c>
      <c r="B165" s="25">
        <f t="shared" si="20"/>
        <v>5</v>
      </c>
      <c r="C165" s="25" t="s">
        <v>345</v>
      </c>
      <c r="D165" s="98">
        <v>0</v>
      </c>
      <c r="E165" s="42">
        <v>111</v>
      </c>
      <c r="F165" s="42">
        <v>6125</v>
      </c>
      <c r="G165" s="42"/>
      <c r="H165" s="20">
        <f t="shared" si="28"/>
        <v>55.18018018018018</v>
      </c>
      <c r="I165" s="16">
        <v>660</v>
      </c>
      <c r="J165" s="16">
        <v>120</v>
      </c>
      <c r="K165" s="16"/>
      <c r="L165" s="16">
        <v>45546</v>
      </c>
      <c r="M165" s="16">
        <v>149</v>
      </c>
      <c r="N165" s="16"/>
      <c r="O165" s="46">
        <f t="shared" si="21"/>
        <v>45546.93125</v>
      </c>
      <c r="P165" s="42">
        <v>366347</v>
      </c>
      <c r="Q165" s="42">
        <v>30</v>
      </c>
      <c r="R165" s="20">
        <f t="shared" si="29"/>
        <v>8.04329270811192</v>
      </c>
      <c r="S165" s="16"/>
      <c r="T165" s="16"/>
      <c r="U165" s="71"/>
      <c r="V165" s="41">
        <v>9</v>
      </c>
      <c r="W165" s="41">
        <v>5</v>
      </c>
      <c r="X165" s="42">
        <v>3</v>
      </c>
      <c r="Y165" s="42">
        <v>1</v>
      </c>
      <c r="Z165" s="42">
        <v>2</v>
      </c>
      <c r="AA165" s="42">
        <v>120</v>
      </c>
      <c r="AB165" s="42"/>
      <c r="AC165" s="24">
        <f t="shared" si="22"/>
        <v>2.75</v>
      </c>
      <c r="AD165" s="16">
        <v>229</v>
      </c>
      <c r="AE165" s="16">
        <v>24</v>
      </c>
      <c r="AF165" s="16">
        <v>67</v>
      </c>
      <c r="AG165" s="16">
        <v>80</v>
      </c>
      <c r="AH165" s="16"/>
      <c r="AI165" s="40">
        <f t="shared" si="23"/>
        <v>67.5</v>
      </c>
      <c r="AJ165" s="42">
        <v>73781</v>
      </c>
      <c r="AK165" s="42">
        <v>40</v>
      </c>
      <c r="AL165" s="24">
        <f t="shared" si="24"/>
        <v>1093.0518518518518</v>
      </c>
      <c r="AM165" s="16">
        <v>195</v>
      </c>
      <c r="AN165" s="16">
        <v>42210</v>
      </c>
      <c r="AO165" s="16">
        <v>40</v>
      </c>
      <c r="AP165" s="39">
        <f t="shared" si="25"/>
        <v>216.46358974358975</v>
      </c>
      <c r="AQ165" s="42">
        <v>25</v>
      </c>
      <c r="AR165" s="42">
        <v>16930</v>
      </c>
      <c r="AS165" s="42"/>
      <c r="AT165" s="12">
        <f t="shared" si="26"/>
        <v>677.2</v>
      </c>
      <c r="AU165" s="16">
        <v>9</v>
      </c>
      <c r="AV165" s="16">
        <v>14641</v>
      </c>
      <c r="AW165" s="16"/>
      <c r="AX165" s="39">
        <f t="shared" si="27"/>
        <v>1626.7777777777778</v>
      </c>
      <c r="AY165" s="42"/>
      <c r="AZ165" s="42"/>
      <c r="BA165" s="42"/>
      <c r="BB165" s="12"/>
      <c r="BC165" s="16"/>
      <c r="BD165" s="16"/>
      <c r="BE165" s="16"/>
      <c r="BF165" s="39"/>
      <c r="BG165" s="42"/>
      <c r="BH165" s="42"/>
      <c r="BI165" s="42"/>
      <c r="BJ165" s="12"/>
      <c r="BK165" s="16"/>
      <c r="BL165" s="16"/>
      <c r="BM165" s="16"/>
      <c r="BN165" s="39"/>
      <c r="BO165" s="42"/>
      <c r="BP165" s="42"/>
      <c r="BQ165" s="42"/>
      <c r="BR165" s="12"/>
      <c r="BS165" s="16"/>
      <c r="BT165" s="16"/>
      <c r="BU165" s="16"/>
      <c r="BV165" s="39"/>
    </row>
    <row r="166" spans="1:74" s="25" customFormat="1" ht="12">
      <c r="A166" s="25">
        <v>9</v>
      </c>
      <c r="B166" s="25">
        <f t="shared" si="20"/>
        <v>6</v>
      </c>
      <c r="C166" s="25" t="s">
        <v>346</v>
      </c>
      <c r="D166" s="98">
        <v>0</v>
      </c>
      <c r="E166" s="42">
        <v>230</v>
      </c>
      <c r="F166" s="42">
        <v>14012</v>
      </c>
      <c r="G166" s="42"/>
      <c r="H166" s="20">
        <f t="shared" si="28"/>
        <v>60.92173913043478</v>
      </c>
      <c r="I166" s="16">
        <v>1193</v>
      </c>
      <c r="J166" s="16"/>
      <c r="K166" s="16"/>
      <c r="L166" s="16">
        <v>60142</v>
      </c>
      <c r="M166" s="16">
        <v>16</v>
      </c>
      <c r="N166" s="16">
        <v>49</v>
      </c>
      <c r="O166" s="46">
        <f t="shared" si="21"/>
        <v>60142.101124885216</v>
      </c>
      <c r="P166" s="42">
        <v>544891</v>
      </c>
      <c r="Q166" s="42">
        <v>18</v>
      </c>
      <c r="R166" s="20">
        <f t="shared" si="29"/>
        <v>9.06006224938055</v>
      </c>
      <c r="S166" s="16"/>
      <c r="T166" s="16"/>
      <c r="U166" s="71"/>
      <c r="V166" s="41">
        <v>9</v>
      </c>
      <c r="W166" s="41">
        <v>6</v>
      </c>
      <c r="X166" s="42">
        <v>5</v>
      </c>
      <c r="Y166" s="42">
        <v>1</v>
      </c>
      <c r="Z166" s="42">
        <v>1</v>
      </c>
      <c r="AA166" s="42">
        <v>40</v>
      </c>
      <c r="AB166" s="42"/>
      <c r="AC166" s="24">
        <f t="shared" si="22"/>
        <v>1.25</v>
      </c>
      <c r="AD166" s="16">
        <v>265</v>
      </c>
      <c r="AE166" s="16">
        <v>72</v>
      </c>
      <c r="AF166" s="16">
        <v>86</v>
      </c>
      <c r="AG166" s="16">
        <v>93</v>
      </c>
      <c r="AH166" s="16">
        <v>5</v>
      </c>
      <c r="AI166" s="40">
        <f t="shared" si="23"/>
        <v>86.58136478420569</v>
      </c>
      <c r="AJ166" s="42">
        <v>94702</v>
      </c>
      <c r="AK166" s="42">
        <v>95</v>
      </c>
      <c r="AL166" s="24">
        <f t="shared" si="24"/>
        <v>1093.7919520676774</v>
      </c>
      <c r="AM166" s="16">
        <v>218</v>
      </c>
      <c r="AN166" s="16">
        <v>50020</v>
      </c>
      <c r="AO166" s="16">
        <v>45</v>
      </c>
      <c r="AP166" s="39">
        <f t="shared" si="25"/>
        <v>229.45160550458715</v>
      </c>
      <c r="AQ166" s="42">
        <v>35</v>
      </c>
      <c r="AR166" s="42">
        <v>25827</v>
      </c>
      <c r="AS166" s="42">
        <v>50</v>
      </c>
      <c r="AT166" s="12">
        <f t="shared" si="26"/>
        <v>737.9285714285714</v>
      </c>
      <c r="AU166" s="16">
        <v>11</v>
      </c>
      <c r="AV166" s="16">
        <v>15705</v>
      </c>
      <c r="AW166" s="16"/>
      <c r="AX166" s="39">
        <f t="shared" si="27"/>
        <v>1427.7272727272727</v>
      </c>
      <c r="AY166" s="42">
        <v>1</v>
      </c>
      <c r="AZ166" s="42">
        <v>3150</v>
      </c>
      <c r="BA166" s="42"/>
      <c r="BB166" s="12">
        <f>(AZ166+(BA166/100))/AY166</f>
        <v>3150</v>
      </c>
      <c r="BC166" s="16"/>
      <c r="BD166" s="16"/>
      <c r="BE166" s="16"/>
      <c r="BF166" s="39"/>
      <c r="BG166" s="42"/>
      <c r="BH166" s="42"/>
      <c r="BI166" s="42"/>
      <c r="BJ166" s="12"/>
      <c r="BK166" s="16"/>
      <c r="BL166" s="16"/>
      <c r="BM166" s="16"/>
      <c r="BN166" s="39"/>
      <c r="BO166" s="42"/>
      <c r="BP166" s="42"/>
      <c r="BQ166" s="42"/>
      <c r="BR166" s="12"/>
      <c r="BS166" s="16"/>
      <c r="BT166" s="16"/>
      <c r="BU166" s="16"/>
      <c r="BV166" s="39"/>
    </row>
    <row r="167" spans="1:74" s="25" customFormat="1" ht="12">
      <c r="A167" s="25">
        <v>9</v>
      </c>
      <c r="B167" s="25">
        <f t="shared" si="20"/>
        <v>7</v>
      </c>
      <c r="C167" s="25" t="s">
        <v>347</v>
      </c>
      <c r="D167" s="98">
        <v>0</v>
      </c>
      <c r="E167" s="42">
        <v>162</v>
      </c>
      <c r="F167" s="42">
        <v>7609</v>
      </c>
      <c r="G167" s="42"/>
      <c r="H167" s="20">
        <f t="shared" si="28"/>
        <v>46.96913580246913</v>
      </c>
      <c r="I167" s="16">
        <v>961</v>
      </c>
      <c r="J167" s="16"/>
      <c r="K167" s="16"/>
      <c r="L167" s="16">
        <v>74142</v>
      </c>
      <c r="M167" s="16">
        <v>155</v>
      </c>
      <c r="N167" s="16"/>
      <c r="O167" s="46">
        <f t="shared" si="21"/>
        <v>74142.96875</v>
      </c>
      <c r="P167" s="42">
        <v>648685</v>
      </c>
      <c r="Q167" s="42">
        <v>75</v>
      </c>
      <c r="R167" s="20">
        <f t="shared" si="29"/>
        <v>8.749120259633521</v>
      </c>
      <c r="S167" s="16"/>
      <c r="T167" s="16"/>
      <c r="U167" s="71"/>
      <c r="V167" s="41">
        <v>9</v>
      </c>
      <c r="W167" s="41">
        <v>7</v>
      </c>
      <c r="X167" s="42">
        <v>8</v>
      </c>
      <c r="Y167" s="42">
        <v>2</v>
      </c>
      <c r="Z167" s="42">
        <v>2</v>
      </c>
      <c r="AA167" s="42">
        <v>120</v>
      </c>
      <c r="AB167" s="42"/>
      <c r="AC167" s="24">
        <f t="shared" si="22"/>
        <v>2.75</v>
      </c>
      <c r="AD167" s="16">
        <v>379</v>
      </c>
      <c r="AE167" s="16">
        <v>86</v>
      </c>
      <c r="AF167" s="16">
        <v>112</v>
      </c>
      <c r="AG167" s="16">
        <v>10</v>
      </c>
      <c r="AH167" s="16"/>
      <c r="AI167" s="40">
        <f t="shared" si="23"/>
        <v>112.0625</v>
      </c>
      <c r="AJ167" s="42">
        <v>111745</v>
      </c>
      <c r="AK167" s="42">
        <v>50</v>
      </c>
      <c r="AL167" s="24">
        <f t="shared" si="24"/>
        <v>997.1667596207474</v>
      </c>
      <c r="AM167" s="16">
        <v>332</v>
      </c>
      <c r="AN167" s="16">
        <v>73856</v>
      </c>
      <c r="AO167" s="16">
        <v>50</v>
      </c>
      <c r="AP167" s="39">
        <f t="shared" si="25"/>
        <v>222.4593373493976</v>
      </c>
      <c r="AQ167" s="42">
        <v>37</v>
      </c>
      <c r="AR167" s="42">
        <v>26045</v>
      </c>
      <c r="AS167" s="42"/>
      <c r="AT167" s="12">
        <f t="shared" si="26"/>
        <v>703.918918918919</v>
      </c>
      <c r="AU167" s="16">
        <v>10</v>
      </c>
      <c r="AV167" s="16">
        <v>11844</v>
      </c>
      <c r="AW167" s="16"/>
      <c r="AX167" s="39">
        <f t="shared" si="27"/>
        <v>1184.4</v>
      </c>
      <c r="AY167" s="42"/>
      <c r="AZ167" s="42"/>
      <c r="BA167" s="42"/>
      <c r="BB167" s="12"/>
      <c r="BC167" s="16"/>
      <c r="BD167" s="16"/>
      <c r="BE167" s="16"/>
      <c r="BF167" s="39"/>
      <c r="BG167" s="42"/>
      <c r="BH167" s="42"/>
      <c r="BI167" s="42"/>
      <c r="BJ167" s="12"/>
      <c r="BK167" s="16"/>
      <c r="BL167" s="16"/>
      <c r="BM167" s="16"/>
      <c r="BN167" s="39"/>
      <c r="BO167" s="42"/>
      <c r="BP167" s="42"/>
      <c r="BQ167" s="42"/>
      <c r="BR167" s="12"/>
      <c r="BS167" s="16"/>
      <c r="BT167" s="16"/>
      <c r="BU167" s="16"/>
      <c r="BV167" s="39"/>
    </row>
    <row r="168" spans="1:74" s="25" customFormat="1" ht="12">
      <c r="A168" s="25">
        <v>9</v>
      </c>
      <c r="B168" s="25">
        <f t="shared" si="20"/>
        <v>8</v>
      </c>
      <c r="C168" s="25" t="s">
        <v>348</v>
      </c>
      <c r="D168" s="98">
        <v>0</v>
      </c>
      <c r="E168" s="42">
        <v>155</v>
      </c>
      <c r="F168" s="42">
        <v>5450</v>
      </c>
      <c r="G168" s="42">
        <v>4</v>
      </c>
      <c r="H168" s="20">
        <f t="shared" si="28"/>
        <v>35.16154838709677</v>
      </c>
      <c r="I168" s="16">
        <v>639</v>
      </c>
      <c r="J168" s="16"/>
      <c r="K168" s="16"/>
      <c r="L168" s="16">
        <v>93138</v>
      </c>
      <c r="M168" s="16">
        <v>44</v>
      </c>
      <c r="N168" s="16"/>
      <c r="O168" s="46">
        <f t="shared" si="21"/>
        <v>93138.275</v>
      </c>
      <c r="P168" s="42">
        <v>489552</v>
      </c>
      <c r="Q168" s="42">
        <v>53</v>
      </c>
      <c r="R168" s="20">
        <f t="shared" si="29"/>
        <v>5.256190647722432</v>
      </c>
      <c r="S168" s="16"/>
      <c r="T168" s="16"/>
      <c r="U168" s="71"/>
      <c r="V168" s="41">
        <v>9</v>
      </c>
      <c r="W168" s="41">
        <v>8</v>
      </c>
      <c r="X168" s="42">
        <v>3</v>
      </c>
      <c r="Y168" s="42"/>
      <c r="Z168" s="42"/>
      <c r="AA168" s="42">
        <v>120</v>
      </c>
      <c r="AB168" s="42"/>
      <c r="AC168" s="24">
        <f t="shared" si="22"/>
        <v>0.75</v>
      </c>
      <c r="AD168" s="16">
        <v>275</v>
      </c>
      <c r="AE168" s="16"/>
      <c r="AF168" s="16">
        <v>72</v>
      </c>
      <c r="AG168" s="16">
        <v>89</v>
      </c>
      <c r="AH168" s="16">
        <v>214</v>
      </c>
      <c r="AI168" s="40">
        <f t="shared" si="23"/>
        <v>72.56116276400368</v>
      </c>
      <c r="AJ168" s="42">
        <v>88916</v>
      </c>
      <c r="AK168" s="42">
        <v>27</v>
      </c>
      <c r="AL168" s="24">
        <f t="shared" si="24"/>
        <v>1225.3938141701012</v>
      </c>
      <c r="AM168" s="16">
        <v>229</v>
      </c>
      <c r="AN168" s="16">
        <v>47746</v>
      </c>
      <c r="AO168" s="16">
        <v>27</v>
      </c>
      <c r="AP168" s="39">
        <f t="shared" si="25"/>
        <v>208.49899563318775</v>
      </c>
      <c r="AQ168" s="42">
        <v>36</v>
      </c>
      <c r="AR168" s="42">
        <v>26105</v>
      </c>
      <c r="AS168" s="42"/>
      <c r="AT168" s="12">
        <f t="shared" si="26"/>
        <v>725.1388888888889</v>
      </c>
      <c r="AU168" s="16">
        <v>9</v>
      </c>
      <c r="AV168" s="16">
        <v>11845</v>
      </c>
      <c r="AW168" s="16"/>
      <c r="AX168" s="39">
        <f t="shared" si="27"/>
        <v>1316.111111111111</v>
      </c>
      <c r="AY168" s="42">
        <v>1</v>
      </c>
      <c r="AZ168" s="42">
        <v>3220</v>
      </c>
      <c r="BA168" s="42"/>
      <c r="BB168" s="12"/>
      <c r="BC168" s="16"/>
      <c r="BD168" s="16"/>
      <c r="BE168" s="16"/>
      <c r="BF168" s="39"/>
      <c r="BG168" s="42"/>
      <c r="BH168" s="42"/>
      <c r="BI168" s="42"/>
      <c r="BJ168" s="12"/>
      <c r="BK168" s="16"/>
      <c r="BL168" s="16"/>
      <c r="BM168" s="16"/>
      <c r="BN168" s="39"/>
      <c r="BO168" s="42"/>
      <c r="BP168" s="42"/>
      <c r="BQ168" s="42"/>
      <c r="BR168" s="12"/>
      <c r="BS168" s="16"/>
      <c r="BT168" s="16"/>
      <c r="BU168" s="16"/>
      <c r="BV168" s="39"/>
    </row>
    <row r="169" spans="1:74" ht="12">
      <c r="A169" s="25"/>
      <c r="B169" s="25"/>
      <c r="C169" s="25" t="s">
        <v>41</v>
      </c>
      <c r="D169" s="98">
        <v>0</v>
      </c>
      <c r="E169" s="14">
        <f>SUM(E161:E168)</f>
        <v>1398</v>
      </c>
      <c r="F169" s="14">
        <f>SUM(F161:F168)+FLOOR(SUM(G161:G168),100)/100</f>
        <v>71252</v>
      </c>
      <c r="G169" s="14">
        <f>SUM(G161:G168)-FLOOR(SUM(G161:G168),100)</f>
        <v>4</v>
      </c>
      <c r="H169" s="20">
        <f>(F169+(G169/100))/E169</f>
        <v>50.96712446351931</v>
      </c>
      <c r="I169" s="14">
        <f>SUM(I161:I168)+FLOOR(SUM(J161:J168),160)/160+FLOOR(SUM(K161:K168)/43520,1)</f>
        <v>4472</v>
      </c>
      <c r="J169" s="14">
        <f>SUM(J161:J168)+FLOOR(SUM(K161:K168)/272,1)-FLOOR(SUM(J161:J168)+FLOOR(SUM(K161:K168)/272,1),160)</f>
        <v>90</v>
      </c>
      <c r="K169" s="15">
        <f>SUM(K161:K168)-FLOOR(SUM(K161:K168),272)</f>
        <v>0</v>
      </c>
      <c r="L169" s="14">
        <f>SUM(L161:L168)+FLOOR(SUM(M161:M168),160)/160+FLOOR(SUM(N161:N168)/43520,1)</f>
        <v>490065</v>
      </c>
      <c r="M169" s="14">
        <f>SUM(M161:M168)+FLOOR(SUM(N161:N168)/272,1)-FLOOR(SUM(M161:M168)+FLOOR(SUM(N161:N168)/272,1),160)</f>
        <v>134</v>
      </c>
      <c r="N169" s="15">
        <f>SUM(N161:N168)-FLOOR(SUM(N161:N168),272)</f>
        <v>14</v>
      </c>
      <c r="O169" s="89">
        <f t="shared" si="21"/>
        <v>490065.8378213958</v>
      </c>
      <c r="P169" s="14">
        <f>SUM(P161:P168)+FLOOR(SUM(Q161:Q168),100)/100</f>
        <v>3844299</v>
      </c>
      <c r="Q169" s="14">
        <f>SUM(Q161:Q168)-FLOOR(SUM(Q161:Q168),100)</f>
        <v>59</v>
      </c>
      <c r="R169" s="20">
        <f t="shared" si="29"/>
        <v>7.844455363569033</v>
      </c>
      <c r="S169" s="16"/>
      <c r="T169" s="16"/>
      <c r="U169" s="71"/>
      <c r="V169" s="16"/>
      <c r="W169" s="16"/>
      <c r="X169" s="41">
        <f>SUM(X161:X168)</f>
        <v>27</v>
      </c>
      <c r="Y169" s="41">
        <f>SUM(Y161:Y168)</f>
        <v>8</v>
      </c>
      <c r="Z169" s="41">
        <f>SUM(Z161:Z168)+FLOOR(SUM(AA161:AA168),160)/160+FLOOR(SUM(AB161:AB168)/43520,1)</f>
        <v>9</v>
      </c>
      <c r="AA169" s="41">
        <f>SUM(AA161:AA168)+FLOOR(SUM(AB161:AB168)/272,1)-FLOOR(SUM(AA161:AA168)+FLOOR(SUM(AB161:AB168)/272,1),160)</f>
        <v>120</v>
      </c>
      <c r="AB169" s="51">
        <f>SUM(AB161:AB168)-FLOOR(SUM(AB161:AB168),272)</f>
        <v>0</v>
      </c>
      <c r="AC169" s="40">
        <f t="shared" si="22"/>
        <v>9.75</v>
      </c>
      <c r="AD169" s="41">
        <f>SUM(AD161:AD168)</f>
        <v>2098.8</v>
      </c>
      <c r="AE169" s="41">
        <f>SUM(AE161:AE168)</f>
        <v>307</v>
      </c>
      <c r="AF169" s="41">
        <f>SUM(AF161:AF168)+FLOOR(SUM(AG161:AG168),160)/160+FLOOR(SUM(AH161:AH168)/43520,1)</f>
        <v>579</v>
      </c>
      <c r="AG169" s="41">
        <f>SUM(AG161:AG168)+FLOOR(SUM(AH161:AH168)/272,1)-FLOOR(SUM(AG161:AG168)+FLOOR(SUM(AH161:AH168)/272,1),160)</f>
        <v>81</v>
      </c>
      <c r="AH169" s="51">
        <f>SUM(AH161:AH168)-FLOOR(SUM(AH161:AH168),272)</f>
        <v>219</v>
      </c>
      <c r="AI169" s="40">
        <f t="shared" si="23"/>
        <v>579.5112775482094</v>
      </c>
      <c r="AJ169" s="41">
        <f>SUM(AJ161:AJ168)+FLOOR(SUM(AK161:AK168),100)/100</f>
        <v>644974</v>
      </c>
      <c r="AK169" s="41">
        <f>SUM(AK161:AK168)-FLOOR(SUM(AK161:AK168),100)</f>
        <v>12</v>
      </c>
      <c r="AL169" s="40">
        <f t="shared" si="24"/>
        <v>1112.961947399453</v>
      </c>
      <c r="AM169" s="41">
        <f>SUM(AM161:AM168)</f>
        <v>1801.8</v>
      </c>
      <c r="AN169" s="41">
        <f>SUM(AN161:AN168)+FLOOR(SUM(AO161:AO168),100)/100</f>
        <v>393054</v>
      </c>
      <c r="AO169" s="41">
        <f>SUM(AO161:AO168)-FLOOR(SUM(AO161:AO168),100)</f>
        <v>12</v>
      </c>
      <c r="AP169" s="39">
        <f t="shared" si="25"/>
        <v>218.14525474525476</v>
      </c>
      <c r="AQ169" s="41">
        <f>SUM(AQ161:AQ168)</f>
        <v>241</v>
      </c>
      <c r="AR169" s="41">
        <f>SUM(AR161:AR168)+FLOOR(SUM(AS161:AS168),100)/100</f>
        <v>167886</v>
      </c>
      <c r="AS169" s="41">
        <f>SUM(AS161:AS168)-FLOOR(SUM(AS161:AS168),100)</f>
        <v>50</v>
      </c>
      <c r="AT169" s="39">
        <f t="shared" si="26"/>
        <v>696.6244813278008</v>
      </c>
      <c r="AU169" s="41">
        <f>SUM(AU161:AU168)</f>
        <v>54</v>
      </c>
      <c r="AV169" s="41">
        <f>SUM(AV161:AV168)+FLOOR(SUM(AW161:AW168),100)/100</f>
        <v>77663</v>
      </c>
      <c r="AW169" s="41">
        <f>SUM(AW161:AW168)-FLOOR(SUM(AW161:AW168),100)</f>
        <v>50</v>
      </c>
      <c r="AX169" s="39">
        <f t="shared" si="27"/>
        <v>1438.212962962963</v>
      </c>
      <c r="AY169" s="41">
        <f>SUM(AY161:AY168)</f>
        <v>2</v>
      </c>
      <c r="AZ169" s="41">
        <f>SUM(AZ161:AZ168)+FLOOR(SUM(BA161:BA168),100)/100</f>
        <v>6370</v>
      </c>
      <c r="BA169" s="41">
        <f>SUM(BA161:BA168)-FLOOR(SUM(BA161:BA168),100)</f>
        <v>0</v>
      </c>
      <c r="BB169" s="39">
        <f>(AZ169+(BA169/100))/AY169</f>
        <v>3185</v>
      </c>
      <c r="BC169" s="42"/>
      <c r="BD169" s="42"/>
      <c r="BE169" s="42"/>
      <c r="BF169" s="12"/>
      <c r="BG169" s="16"/>
      <c r="BH169" s="16"/>
      <c r="BI169" s="16"/>
      <c r="BJ169" s="39"/>
      <c r="BK169" s="42"/>
      <c r="BL169" s="42"/>
      <c r="BM169" s="42"/>
      <c r="BN169" s="12"/>
      <c r="BO169" s="16"/>
      <c r="BP169" s="16"/>
      <c r="BQ169" s="16"/>
      <c r="BR169" s="39"/>
      <c r="BS169" s="42"/>
      <c r="BT169" s="42"/>
      <c r="BU169" s="42"/>
      <c r="BV169" s="12"/>
    </row>
    <row r="170" spans="1:74" s="25" customFormat="1" ht="12">
      <c r="A170" s="22"/>
      <c r="B170" s="22"/>
      <c r="C170" s="33" t="s">
        <v>42</v>
      </c>
      <c r="D170" s="99">
        <v>0</v>
      </c>
      <c r="E170" s="57">
        <v>1398</v>
      </c>
      <c r="F170" s="57">
        <v>71252</v>
      </c>
      <c r="G170" s="57">
        <v>4</v>
      </c>
      <c r="H170" s="48">
        <f t="shared" si="28"/>
        <v>50.96712446351931</v>
      </c>
      <c r="I170" s="47">
        <v>4472</v>
      </c>
      <c r="J170" s="47">
        <v>90</v>
      </c>
      <c r="K170" s="47"/>
      <c r="L170" s="47">
        <v>490065</v>
      </c>
      <c r="M170" s="47">
        <v>134</v>
      </c>
      <c r="N170" s="47">
        <v>14</v>
      </c>
      <c r="O170" s="91">
        <f t="shared" si="21"/>
        <v>490065.8378213958</v>
      </c>
      <c r="P170" s="57">
        <v>3844299</v>
      </c>
      <c r="Q170" s="57">
        <v>59</v>
      </c>
      <c r="R170" s="48">
        <f t="shared" si="29"/>
        <v>7.844455363569033</v>
      </c>
      <c r="S170" s="47"/>
      <c r="T170" s="47"/>
      <c r="U170" s="50"/>
      <c r="V170" s="47"/>
      <c r="W170" s="47"/>
      <c r="X170" s="47">
        <v>27</v>
      </c>
      <c r="Y170" s="47">
        <v>8</v>
      </c>
      <c r="Z170" s="47">
        <v>9</v>
      </c>
      <c r="AA170" s="47">
        <v>120</v>
      </c>
      <c r="AB170" s="47"/>
      <c r="AC170" s="62">
        <f t="shared" si="22"/>
        <v>9.75</v>
      </c>
      <c r="AD170" s="57">
        <v>2098.8</v>
      </c>
      <c r="AE170" s="57">
        <v>307</v>
      </c>
      <c r="AF170" s="57">
        <v>579</v>
      </c>
      <c r="AG170" s="57">
        <v>81</v>
      </c>
      <c r="AH170" s="57">
        <v>219</v>
      </c>
      <c r="AI170" s="54">
        <f t="shared" si="23"/>
        <v>579.5112775482094</v>
      </c>
      <c r="AJ170" s="47">
        <v>644974</v>
      </c>
      <c r="AK170" s="47">
        <v>12</v>
      </c>
      <c r="AL170" s="62">
        <f t="shared" si="24"/>
        <v>1112.961947399453</v>
      </c>
      <c r="AM170" s="57">
        <v>1801.8</v>
      </c>
      <c r="AN170" s="57">
        <v>393054</v>
      </c>
      <c r="AO170" s="57">
        <v>12</v>
      </c>
      <c r="AP170" s="55">
        <f t="shared" si="25"/>
        <v>218.14525474525476</v>
      </c>
      <c r="AQ170" s="47">
        <v>241</v>
      </c>
      <c r="AR170" s="47">
        <v>167886</v>
      </c>
      <c r="AS170" s="47">
        <v>50</v>
      </c>
      <c r="AT170" s="59">
        <f t="shared" si="26"/>
        <v>696.6244813278008</v>
      </c>
      <c r="AU170" s="57">
        <v>54</v>
      </c>
      <c r="AV170" s="57">
        <v>77663</v>
      </c>
      <c r="AW170" s="57">
        <v>50</v>
      </c>
      <c r="AX170" s="55">
        <f t="shared" si="27"/>
        <v>1438.212962962963</v>
      </c>
      <c r="AY170" s="47">
        <v>2</v>
      </c>
      <c r="AZ170" s="47">
        <v>6370</v>
      </c>
      <c r="BA170" s="47"/>
      <c r="BB170" s="59">
        <f>(AZ170+(BA170/100))/AY170</f>
        <v>3185</v>
      </c>
      <c r="BC170" s="57"/>
      <c r="BD170" s="57"/>
      <c r="BE170" s="57"/>
      <c r="BF170" s="55"/>
      <c r="BG170" s="47"/>
      <c r="BH170" s="47"/>
      <c r="BI170" s="47"/>
      <c r="BJ170" s="59"/>
      <c r="BK170" s="57"/>
      <c r="BL170" s="57"/>
      <c r="BM170" s="57"/>
      <c r="BN170" s="55"/>
      <c r="BO170" s="47"/>
      <c r="BP170" s="47"/>
      <c r="BQ170" s="47"/>
      <c r="BR170" s="59"/>
      <c r="BS170" s="57"/>
      <c r="BT170" s="57"/>
      <c r="BU170" s="57"/>
      <c r="BV170" s="55"/>
    </row>
    <row r="171" spans="3:74" s="25" customFormat="1" ht="12">
      <c r="C171" s="25" t="s">
        <v>43</v>
      </c>
      <c r="D171" s="100"/>
      <c r="E171" s="41">
        <f>E169+E159+E140+E120+E96+E81+E69+E54+E34</f>
        <v>18732.933333333334</v>
      </c>
      <c r="F171" s="41">
        <f>F169+F159+F140+F120+F96+F81+F69+F54+F34+FLOOR(G169+G159+G140+G120+G96+G81+G69+G54+G34,100)/100</f>
        <v>848195</v>
      </c>
      <c r="G171" s="41">
        <f>G169+G159+G140+G120+G96+G81+G69+G54+G34-FLOOR(G169+G159+G140+G120+G96+G81+G69+G54+G34,100)</f>
        <v>43</v>
      </c>
      <c r="H171" s="44">
        <f t="shared" si="28"/>
        <v>45.27830291750002</v>
      </c>
      <c r="I171" s="41">
        <f>I169+I159+I140+I120+I96+I81+I69+I54+I34+FLOOR(J169+J159+J140+J120+J96+J81+J69+J54+J34,160)/160+FLOOR((K169+K159+K140+K120+K96+K81+K69+K54+K34)/43520,1)</f>
        <v>13000384</v>
      </c>
      <c r="J171" s="41">
        <f>(J169+J159+J140+J120+J96+J81+J69+J54+J34)+FLOOR((K169+K159+K140+K120+K96+K81+K69+K54+K34)/272,1)-FLOOR((J169+J159+J140+J120+J96+J81+J69+J54+J34)+FLOOR((K169+K159+K140+K120+K96+K81+K69+K54+K34)/272,1),160)</f>
        <v>79</v>
      </c>
      <c r="K171" s="41">
        <f>(K169+K159+K140+K120+K96+K81+K69+K54+K34)-FLOOR((K169+K159+K140+K120+K96+K81+K69+K54+K34),272)</f>
        <v>167</v>
      </c>
      <c r="L171" s="41">
        <f>L169+L159+L140+L120+L96+L81+L69+L54+L34+FLOOR(M169+M159+M140+M120+M96+M81+M69+M54+M34,160)/160+FLOOR((N169+N159+N140+N120+N96+N81+N69+N54+N34)/43520,1)</f>
        <v>7831028</v>
      </c>
      <c r="M171" s="41">
        <f>(M169+M159+M140+M120+M96+M81+M69+M54+M34)+FLOOR((N169+N159+N140+N120+N96+N81+N69+N54+N34)/272,1)-FLOOR((M169+M159+M140+M120+M96+M81+M69+M54+M34)+FLOOR((N169+N159+N140+N120+N96+N81+N69+N54+N34)/272,1),160)</f>
        <v>46</v>
      </c>
      <c r="N171" s="41">
        <f>(N169+N159+N140+N120+N96+N81+N69+N54+N34)-FLOOR((N169+N159+N140+N120+N96+N81+N69+N54+N34),272)</f>
        <v>23</v>
      </c>
      <c r="O171" s="46">
        <f t="shared" si="21"/>
        <v>7831028.288028007</v>
      </c>
      <c r="P171" s="41">
        <f>P169+P159+P140+P120+P96+P81+P69+P54+P34+FLOOR(Q169+Q159+Q140+Q120+Q96+Q81+Q69+Q54+Q34,100)/100</f>
        <v>62587332</v>
      </c>
      <c r="Q171" s="41">
        <f>Q169+Q159+Q140+Q120+Q96+Q81+Q69+Q54+Q34-FLOOR(Q169+Q159+Q140+Q120+Q96+Q81+Q69+Q54+Q34,100)</f>
        <v>80</v>
      </c>
      <c r="R171" s="44">
        <f t="shared" si="29"/>
        <v>7.992224073010035</v>
      </c>
      <c r="U171" s="29"/>
      <c r="X171" s="41">
        <f>X169+X159+X140+X120+X96+X81+X69+X54+X34</f>
        <v>675.125</v>
      </c>
      <c r="Y171" s="41">
        <f>Y169+Y159+Y140+Y120+Y96+Y81+Y69+Y54+Y34</f>
        <v>262</v>
      </c>
      <c r="Z171" s="41">
        <f>Z169+Z159+Z140+Z120+Z96+Z81+Z69+Z54+Z34+FLOOR(AA169+AA159+AA140+AA120+AA96+AA81+AA69+AA54+AA34,160)/160+FLOOR((AB169+AB159+AB140+AB120+AB96+AB81+AB69+AB54+AB34)/43520,1)</f>
        <v>594</v>
      </c>
      <c r="AA171" s="41">
        <f>(AA169+AA159+AA140+AA120+AA96+AA81+AA69+AA54+AA34)+FLOOR((AB169+AB159+AB140+AB120+AB96+AB81+AB69+AB54+AB34)/272,1)-FLOOR((AA169+AA159+AA140+AA120+AA96+AA81+AA69+AA54+AA34)+FLOOR((AB169+AB159+AB140+AB120+AB96+AB81+AB69+AB54+AB34)/272,1),160)</f>
        <v>141</v>
      </c>
      <c r="AB171" s="41">
        <f>(AB169+AB159+AB140+AB120+AB96+AB81+AB69+AB54+AB34)-FLOOR((AB169+AB159+AB140+AB120+AB96+AB81+AB69+AB54+AB34),272)</f>
        <v>119</v>
      </c>
      <c r="AC171" s="40">
        <f t="shared" si="22"/>
        <v>594.8839818640955</v>
      </c>
      <c r="AD171" s="41">
        <f>AD169+AD159+AD140+AD120+AD96+AD81+AD69+AD54+AD34</f>
        <v>50447.84166666667</v>
      </c>
      <c r="AE171" s="41">
        <f>AE169+AE159+AE140+AE120+AE96+AE81+AE69+AE54+AE34</f>
        <v>10807</v>
      </c>
      <c r="AF171" s="41">
        <f>AF169+AF159+AF140+AF120+AF96+AF81+AF69+AF54+AF34+FLOOR(AG169+AG159+AG140+AG120+AG96+AG81+AG69+AG54+AG34,160)/160+FLOOR((AH169+AH159+AH140+AH120+AH96+AH81+AH69+AH54+AH34)/43520,1)</f>
        <v>28732</v>
      </c>
      <c r="AG171" s="66">
        <f>(AG169+AG159+AG140+AG120+AG96+AG81+AG69+AG54+AG34)+FLOOR((AH169+AH159+AH140+AH120+AH96+AH81+AH69+AH54+AH34)/272,1)-FLOOR((AG169+AG159+AG140+AG120+AG96+AG81+AG69+AG54+AG34)+FLOOR((AH169+AH159+AH140+AH120+AH96+AH81+AH69+AH54+AH34)/272,1),160)</f>
        <v>53</v>
      </c>
      <c r="AH171" s="66">
        <f>(AH169+AH159+AH140+AH120+AH96+AH81+AH69+AH54+AH34)-FLOOR((AH169+AH159+AH140+AH120+AH96+AH81+AH69+AH54+AH34),272)</f>
        <v>198</v>
      </c>
      <c r="AI171" s="40">
        <f t="shared" si="23"/>
        <v>28732.335795454546</v>
      </c>
      <c r="AJ171" s="41">
        <f>AJ169+AJ159+AJ140+AJ120+AJ96+AJ81+AJ69+AJ54+AJ34+FLOOR(AK169+AK159+AK140+AK120+AK96+AK81+AK69+AK54+AK34,100)/100</f>
        <v>25003215</v>
      </c>
      <c r="AK171" s="41">
        <f>AK169+AK159+AK140+AK120+AK96+AK81+AK69+AK54+AK34-FLOOR(AK169+AK159+AK140+AK120+AK96+AK81+AK69+AK54+AK34,100)</f>
        <v>79</v>
      </c>
      <c r="AL171" s="40">
        <f t="shared" si="24"/>
        <v>870.2117077427275</v>
      </c>
      <c r="AM171" s="41">
        <f>AM169+AM159+AM140+AM120+AM96+AM81+AM69+AM54+AM34</f>
        <v>38771.34166666667</v>
      </c>
      <c r="AN171" s="41">
        <f>AN169+AN159+AN140+AN120+AN96+AN81+AN69+AN54+AN34+FLOOR(AO169+AO159+AO140+AO120+AO96+AO81+AO69+AO54+AO34,100)/100</f>
        <v>9413733</v>
      </c>
      <c r="AO171" s="41">
        <f>AO169+AO159+AO140+AO120+AO96+AO81+AO69+AO54+AO34-FLOOR(AO169+AO159+AO140+AO120+AO96+AO81+AO69+AO54+AO34,100)</f>
        <v>6</v>
      </c>
      <c r="AP171" s="39">
        <f t="shared" si="25"/>
        <v>242.80132322821777</v>
      </c>
      <c r="AQ171" s="41">
        <f>AQ169+AQ159+AQ140+AQ120+AQ96+AQ81+AQ69+AQ54+AQ34</f>
        <v>7409</v>
      </c>
      <c r="AR171" s="41">
        <f>AR169+AR159+AR140+AR120+AR96+AR81+AR69+AR54+AR34+FLOOR(AS169+AS159+AS140+AS120+AS96+AS81+AS69+AS54+AS34,100)/100</f>
        <v>5298839</v>
      </c>
      <c r="AS171" s="41">
        <f>AS169+AS159+AS140+AS120+AS96+AS81+AS69+AS54+AS34-FLOOR(AS169+AS159+AS140+AS120+AS96+AS81+AS69+AS54+AS34,100)</f>
        <v>88</v>
      </c>
      <c r="AT171" s="39">
        <f t="shared" si="26"/>
        <v>715.1896180321231</v>
      </c>
      <c r="AU171" s="41">
        <f>AU169+AU159+AU140+AU120+AU96+AU81+AU69+AU54+AU34</f>
        <v>3378.5</v>
      </c>
      <c r="AV171" s="41">
        <f>AV169+AV159+AV140+AV120+AV96+AV81+AV69+AV54+AV34+FLOOR(AW169+AW159+AW140+AW120+AW96+AW81+AW69+AW54+AW34,100)/100</f>
        <v>5551816</v>
      </c>
      <c r="AW171" s="41">
        <f>AW169+AW159+AW140+AW120+AW96+AW81+AW69+AW54+AW34-FLOOR(AW169+AW159+AW140+AW120+AW96+AW81+AW69+AW54+AW34,100)</f>
        <v>35</v>
      </c>
      <c r="AX171" s="39">
        <f t="shared" si="27"/>
        <v>1643.2784815746631</v>
      </c>
      <c r="AY171" s="41">
        <f>AY169+AY159+AY140+AY120+AY96+AY81+AY69+AY54+AY34</f>
        <v>694</v>
      </c>
      <c r="AZ171" s="41">
        <f>AZ169+AZ159+AZ140+AZ120+AZ96+AZ81+AZ69+AZ54+AZ34+FLOOR(BA169+BA159+BA140+BA120+BA96+BA81+BA69+BA54+BA34,100)/100</f>
        <v>2864376</v>
      </c>
      <c r="BA171" s="41">
        <f>BA169+BA159+BA140+BA120+BA96+BA81+BA69+BA54+BA34-FLOOR(BA169+BA159+BA140+BA120+BA96+BA81+BA69+BA54+BA34,100)</f>
        <v>50</v>
      </c>
      <c r="BB171" s="39">
        <f>(AZ171+(BA171/100))/AY171</f>
        <v>4127.343659942363</v>
      </c>
      <c r="BC171" s="41">
        <f>BC169+BC159+BC140+BC120+BC96+BC81+BC69+BC54+BC34</f>
        <v>143</v>
      </c>
      <c r="BD171" s="41">
        <f>BD169+BD159+BD140+BD120+BD96+BD81+BD69+BD54+BD34+FLOOR(BE169+BE159+BE140+BE120+BE96+BE81+BE69+BE54+BE34,100)/100</f>
        <v>1086050</v>
      </c>
      <c r="BE171" s="41">
        <f>BE169+BE159+BE140+BE120+BE96+BE81+BE69+BE54+BE34-FLOOR(BE169+BE159+BE140+BE120+BE96+BE81+BE69+BE54+BE34,100)</f>
        <v>0</v>
      </c>
      <c r="BF171" s="39">
        <f>(BD171+(BE171/100))/BC171</f>
        <v>7594.755244755244</v>
      </c>
      <c r="BG171" s="41">
        <f>BG169+BG159+BG140+BG120+BG96+BG81+BG69+BG54+BG34</f>
        <v>33</v>
      </c>
      <c r="BH171" s="41">
        <f>BH169+BH159+BH140+BH120+BH96+BH81+BH69+BH54+BH34+FLOOR(BI169+BI159+BI140+BI120+BI96+BI81+BI69+BI54+BI34,100)/100</f>
        <v>406050</v>
      </c>
      <c r="BI171" s="41">
        <f>BI169+BI159+BI140+BI120+BI96+BI81+BI69+BI54+BI34-FLOOR(BI169+BI159+BI140+BI120+BI96+BI81+BI69+BI54+BI34,100)</f>
        <v>0</v>
      </c>
      <c r="BJ171" s="39">
        <f>(BH171+(BI171/100))/BG171</f>
        <v>12304.545454545454</v>
      </c>
      <c r="BK171" s="41">
        <f>BK169+BK159+BK140+BK120+BK96+BK81+BK69+BK54+BK34</f>
        <v>13</v>
      </c>
      <c r="BL171" s="41">
        <f>BL169+BL159+BL140+BL120+BL96+BL81+BL69+BL54+BL34+FLOOR(BM169+BM159+BM140+BM120+BM96+BM81+BM69+BM54+BM34,100)/100</f>
        <v>224400</v>
      </c>
      <c r="BM171" s="41">
        <f>BM169+BM159+BM140+BM120+BM96+BM81+BM69+BM54+BM34-FLOOR(BM169+BM159+BM140+BM120+BM96+BM81+BM69+BM54+BM34,100)</f>
        <v>0</v>
      </c>
      <c r="BN171" s="39">
        <f>(BL171+(BM171/100))/BK171</f>
        <v>17261.53846153846</v>
      </c>
      <c r="BO171" s="41">
        <f>BO169+BO159+BO140+BO120+BO96+BO81+BO69+BO54+BO34</f>
        <v>5</v>
      </c>
      <c r="BP171" s="41">
        <f>BP169+BP159+BP140+BP120+BP96+BP81+BP69+BP54+BP34+FLOOR(BQ169+BQ159+BQ140+BQ120+BQ96+BQ81+BQ69+BQ54+BQ34,100)/100</f>
        <v>120450</v>
      </c>
      <c r="BQ171" s="41">
        <f>BQ169+BQ159+BQ140+BQ120+BQ96+BQ81+BQ69+BQ54+BQ34-FLOOR(BQ169+BQ159+BQ140+BQ120+BQ96+BQ81+BQ69+BQ54+BQ34,100)</f>
        <v>0</v>
      </c>
      <c r="BR171" s="39">
        <f>(BP171+(BQ171/100))/BO171</f>
        <v>24090</v>
      </c>
      <c r="BS171" s="41">
        <f>BS169+BS159+BS140+BS120+BS96+BS81+BS69+BS54+BS34</f>
        <v>1</v>
      </c>
      <c r="BT171" s="41">
        <f>BT169+BT159+BT140+BT120+BT96+BT81+BT69+BT54+BT34+FLOOR(BU169+BU159+BU140+BU120+BU96+BU81+BU69+BU54+BU34,100)/100</f>
        <v>37500</v>
      </c>
      <c r="BU171" s="41">
        <f>BU169+BU159+BU140+BU120+BU96+BU81+BU69+BU54+BU34-FLOOR(BU169+BU159+BU140+BU120+BU96+BU81+BU69+BU54+BU34,100)</f>
        <v>0</v>
      </c>
      <c r="BV171" s="39">
        <f>(BT171+(BU171/100))/BS171</f>
        <v>37500</v>
      </c>
    </row>
    <row r="172" spans="1:74" ht="12">
      <c r="A172" s="25"/>
      <c r="B172" s="25"/>
      <c r="C172" s="25"/>
      <c r="D172" s="100"/>
      <c r="E172" s="42">
        <f>18733+4/12</f>
        <v>18733.333333333332</v>
      </c>
      <c r="F172" s="42">
        <v>848195</v>
      </c>
      <c r="G172" s="42">
        <v>43</v>
      </c>
      <c r="H172" s="20">
        <f t="shared" si="28"/>
        <v>45.277336120996445</v>
      </c>
      <c r="I172" s="16">
        <v>13000384</v>
      </c>
      <c r="J172" s="16">
        <v>79</v>
      </c>
      <c r="K172" s="16">
        <v>167</v>
      </c>
      <c r="L172" s="16">
        <v>7831028</v>
      </c>
      <c r="M172" s="16">
        <v>46</v>
      </c>
      <c r="N172" s="16">
        <v>23</v>
      </c>
      <c r="O172" s="46">
        <f t="shared" si="21"/>
        <v>7831028.288028007</v>
      </c>
      <c r="P172" s="42">
        <v>62587332</v>
      </c>
      <c r="Q172" s="42">
        <v>80</v>
      </c>
      <c r="R172" s="20">
        <f t="shared" si="29"/>
        <v>7.992224073010035</v>
      </c>
      <c r="U172" s="7"/>
      <c r="X172" s="16">
        <v>675.125</v>
      </c>
      <c r="Y172" s="16">
        <v>262</v>
      </c>
      <c r="Z172" s="16">
        <v>594</v>
      </c>
      <c r="AA172" s="16">
        <v>141</v>
      </c>
      <c r="AB172" s="16">
        <v>119</v>
      </c>
      <c r="AC172" s="40">
        <f t="shared" si="22"/>
        <v>594.8839818640955</v>
      </c>
      <c r="AD172" s="42">
        <v>50447.875</v>
      </c>
      <c r="AE172" s="42">
        <v>10807</v>
      </c>
      <c r="AF172" s="42">
        <v>28732</v>
      </c>
      <c r="AG172" s="42">
        <v>54</v>
      </c>
      <c r="AH172" s="42">
        <v>26</v>
      </c>
      <c r="AI172" s="24">
        <f t="shared" si="23"/>
        <v>28732.33809687787</v>
      </c>
      <c r="AJ172" s="16">
        <v>25003215</v>
      </c>
      <c r="AK172" s="16">
        <v>79</v>
      </c>
      <c r="AL172" s="40">
        <f t="shared" si="24"/>
        <v>870.2116380398891</v>
      </c>
      <c r="AM172" s="42">
        <v>38771.375</v>
      </c>
      <c r="AN172" s="42">
        <v>9413733</v>
      </c>
      <c r="AO172" s="42">
        <v>6</v>
      </c>
      <c r="AP172" s="12">
        <f t="shared" si="25"/>
        <v>242.80111448201154</v>
      </c>
      <c r="AQ172" s="16">
        <v>7409</v>
      </c>
      <c r="AR172" s="16">
        <v>5298839</v>
      </c>
      <c r="AS172" s="16">
        <v>88</v>
      </c>
      <c r="AT172" s="39">
        <f t="shared" si="26"/>
        <v>715.1896180321231</v>
      </c>
      <c r="AU172" s="42">
        <v>3378.5</v>
      </c>
      <c r="AV172" s="42">
        <v>5551816</v>
      </c>
      <c r="AW172" s="42">
        <v>35</v>
      </c>
      <c r="AX172" s="12">
        <f t="shared" si="27"/>
        <v>1643.2784815746631</v>
      </c>
      <c r="AY172" s="16">
        <v>694</v>
      </c>
      <c r="AZ172" s="16">
        <v>2864376</v>
      </c>
      <c r="BA172" s="16">
        <v>50</v>
      </c>
      <c r="BB172" s="39">
        <f>(AZ172+(BA172/100))/AY172</f>
        <v>4127.343659942363</v>
      </c>
      <c r="BC172" s="42">
        <v>143</v>
      </c>
      <c r="BD172" s="42">
        <v>1086050</v>
      </c>
      <c r="BE172" s="42"/>
      <c r="BF172" s="12">
        <f>(BD172+(BE172/100))/BC172</f>
        <v>7594.755244755244</v>
      </c>
      <c r="BG172" s="16">
        <v>33</v>
      </c>
      <c r="BH172" s="16">
        <v>406050</v>
      </c>
      <c r="BI172" s="16"/>
      <c r="BJ172" s="39">
        <f>(BH172+(BI172/100))/BG172</f>
        <v>12304.545454545454</v>
      </c>
      <c r="BK172" s="42">
        <v>13</v>
      </c>
      <c r="BL172" s="42">
        <v>224400</v>
      </c>
      <c r="BM172" s="42"/>
      <c r="BN172" s="12">
        <f>(BL172+(BM172/100))/BK172</f>
        <v>17261.53846153846</v>
      </c>
      <c r="BO172" s="16">
        <v>5</v>
      </c>
      <c r="BP172" s="16">
        <v>120450</v>
      </c>
      <c r="BQ172" s="16"/>
      <c r="BR172" s="39">
        <f>(BP172+(BQ172/100))/BO172</f>
        <v>24090</v>
      </c>
      <c r="BS172" s="42">
        <v>1</v>
      </c>
      <c r="BT172" s="42">
        <v>37500</v>
      </c>
      <c r="BU172" s="42"/>
      <c r="BV172" s="12">
        <f>(BT172+(BU172/100))/BS172</f>
        <v>37500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37"/>
  <sheetViews>
    <sheetView zoomScalePageLayoutView="0" workbookViewId="0" topLeftCell="A1">
      <selection activeCell="B4" sqref="B4"/>
    </sheetView>
  </sheetViews>
  <sheetFormatPr defaultColWidth="8.75390625" defaultRowHeight="12.75"/>
  <cols>
    <col min="1" max="1" width="8.75390625" style="3" customWidth="1"/>
    <col min="2" max="2" width="25.625" style="3" customWidth="1"/>
    <col min="3" max="6" width="8.75390625" style="3" customWidth="1"/>
    <col min="7" max="8" width="9.125" style="3" bestFit="1" customWidth="1"/>
    <col min="9" max="9" width="8.75390625" style="3" customWidth="1"/>
    <col min="10" max="10" width="11.375" style="3" bestFit="1" customWidth="1"/>
    <col min="11" max="12" width="9.125" style="3" bestFit="1" customWidth="1"/>
    <col min="13" max="13" width="11.25390625" style="3" bestFit="1" customWidth="1"/>
    <col min="14" max="14" width="12.375" style="3" bestFit="1" customWidth="1"/>
    <col min="15" max="15" width="9.125" style="3" bestFit="1" customWidth="1"/>
    <col min="16" max="16" width="8.75390625" style="3" customWidth="1"/>
    <col min="17" max="17" width="14.00390625" style="3" bestFit="1" customWidth="1"/>
    <col min="18" max="18" width="10.75390625" style="3" bestFit="1" customWidth="1"/>
    <col min="19" max="36" width="8.75390625" style="3" customWidth="1"/>
    <col min="37" max="37" width="11.625" style="3" bestFit="1" customWidth="1"/>
    <col min="38" max="16384" width="8.75390625" style="3" customWidth="1"/>
  </cols>
  <sheetData>
    <row r="1" spans="2:25" ht="15">
      <c r="B1" s="93" t="s">
        <v>251</v>
      </c>
      <c r="G1" s="4" t="s">
        <v>217</v>
      </c>
      <c r="Y1" s="5"/>
    </row>
    <row r="2" spans="2:25" ht="15" customHeight="1">
      <c r="B2" s="3" t="s">
        <v>218</v>
      </c>
      <c r="Y2" s="5"/>
    </row>
    <row r="3" spans="1:79" s="25" customFormat="1" ht="15" customHeight="1">
      <c r="A3" s="3"/>
      <c r="B3" s="3"/>
      <c r="C3" s="3"/>
      <c r="D3" s="3"/>
      <c r="E3" s="5"/>
      <c r="F3" s="5"/>
      <c r="G3" s="3"/>
      <c r="H3" s="3"/>
      <c r="I3" s="3" t="s">
        <v>219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86" t="s">
        <v>220</v>
      </c>
      <c r="BY3" s="3"/>
      <c r="BZ3" s="3"/>
      <c r="CA3" s="3"/>
    </row>
    <row r="4" spans="2:79" s="25" customFormat="1" ht="15" customHeight="1">
      <c r="B4" s="27"/>
      <c r="C4" s="28" t="s">
        <v>38</v>
      </c>
      <c r="D4" s="3"/>
      <c r="E4" s="5"/>
      <c r="F4" s="7"/>
      <c r="G4" s="87" t="s">
        <v>221</v>
      </c>
      <c r="M4" s="29"/>
      <c r="P4" s="27"/>
      <c r="Q4" s="27"/>
      <c r="R4" s="27"/>
      <c r="S4" s="27"/>
      <c r="T4" s="29"/>
      <c r="U4" s="28" t="s">
        <v>44</v>
      </c>
      <c r="V4" s="3"/>
      <c r="W4" s="7"/>
      <c r="X4" s="5"/>
      <c r="Y4" s="86" t="s">
        <v>223</v>
      </c>
      <c r="AD4" s="40"/>
      <c r="AJ4" s="29"/>
      <c r="AM4" s="29"/>
      <c r="AN4" s="25" t="s">
        <v>224</v>
      </c>
      <c r="BY4" s="3"/>
      <c r="BZ4" s="3"/>
      <c r="CA4" s="3"/>
    </row>
    <row r="5" spans="2:79" s="25" customFormat="1" ht="15" customHeight="1">
      <c r="B5" s="27"/>
      <c r="C5" s="25" t="s">
        <v>39</v>
      </c>
      <c r="E5" s="27"/>
      <c r="F5" s="30" t="s">
        <v>225</v>
      </c>
      <c r="G5" s="25" t="s">
        <v>226</v>
      </c>
      <c r="J5" s="25" t="s">
        <v>226</v>
      </c>
      <c r="M5" s="29"/>
      <c r="N5" s="25" t="s">
        <v>492</v>
      </c>
      <c r="P5" s="27"/>
      <c r="Q5" s="27" t="s">
        <v>489</v>
      </c>
      <c r="R5" s="25" t="s">
        <v>131</v>
      </c>
      <c r="S5" s="27"/>
      <c r="T5" s="29"/>
      <c r="U5" s="31" t="s">
        <v>132</v>
      </c>
      <c r="V5" s="25" t="s">
        <v>133</v>
      </c>
      <c r="W5" s="29" t="s">
        <v>134</v>
      </c>
      <c r="X5" s="27"/>
      <c r="Y5" s="27" t="s">
        <v>135</v>
      </c>
      <c r="AD5" s="40"/>
      <c r="AE5" s="25" t="s">
        <v>136</v>
      </c>
      <c r="AJ5" s="29"/>
      <c r="AK5" s="25" t="s">
        <v>131</v>
      </c>
      <c r="AM5" s="29"/>
      <c r="AN5" s="25" t="s">
        <v>137</v>
      </c>
      <c r="AR5" s="25" t="s">
        <v>138</v>
      </c>
      <c r="AV5" s="25" t="s">
        <v>139</v>
      </c>
      <c r="AZ5" s="25" t="s">
        <v>140</v>
      </c>
      <c r="BD5" s="25" t="s">
        <v>141</v>
      </c>
      <c r="BH5" s="25" t="s">
        <v>142</v>
      </c>
      <c r="BL5" s="25" t="s">
        <v>143</v>
      </c>
      <c r="BP5" s="25" t="s">
        <v>144</v>
      </c>
      <c r="BT5" s="25" t="s">
        <v>145</v>
      </c>
      <c r="BY5" s="3"/>
      <c r="BZ5" s="3"/>
      <c r="CA5" s="3"/>
    </row>
    <row r="6" spans="1:79" s="25" customFormat="1" ht="15" customHeight="1">
      <c r="A6" s="31" t="s">
        <v>146</v>
      </c>
      <c r="B6" s="27"/>
      <c r="C6" s="31" t="s">
        <v>148</v>
      </c>
      <c r="D6" s="31" t="s">
        <v>149</v>
      </c>
      <c r="E6" s="32"/>
      <c r="F6" s="30" t="s">
        <v>150</v>
      </c>
      <c r="G6" s="25" t="s">
        <v>151</v>
      </c>
      <c r="J6" s="25" t="s">
        <v>152</v>
      </c>
      <c r="M6" s="29"/>
      <c r="N6" s="25" t="s">
        <v>493</v>
      </c>
      <c r="P6" s="27"/>
      <c r="Q6" s="27" t="s">
        <v>490</v>
      </c>
      <c r="R6" s="25" t="s">
        <v>153</v>
      </c>
      <c r="S6" s="27"/>
      <c r="T6" s="29"/>
      <c r="U6" s="31" t="s">
        <v>154</v>
      </c>
      <c r="V6" s="25" t="s">
        <v>155</v>
      </c>
      <c r="W6" s="29" t="s">
        <v>156</v>
      </c>
      <c r="X6" s="32" t="s">
        <v>146</v>
      </c>
      <c r="Y6" s="32" t="s">
        <v>157</v>
      </c>
      <c r="Z6" s="31" t="s">
        <v>158</v>
      </c>
      <c r="AA6" s="25" t="s">
        <v>112</v>
      </c>
      <c r="AD6" s="40"/>
      <c r="AE6" s="31" t="s">
        <v>157</v>
      </c>
      <c r="AF6" s="31" t="s">
        <v>158</v>
      </c>
      <c r="AG6" s="25" t="s">
        <v>112</v>
      </c>
      <c r="AJ6" s="29"/>
      <c r="AK6" s="25" t="s">
        <v>159</v>
      </c>
      <c r="AM6" s="29"/>
      <c r="AN6" s="25" t="s">
        <v>160</v>
      </c>
      <c r="AR6" s="25" t="s">
        <v>161</v>
      </c>
      <c r="AV6" s="25" t="s">
        <v>162</v>
      </c>
      <c r="AZ6" s="25" t="s">
        <v>163</v>
      </c>
      <c r="BD6" s="25" t="s">
        <v>164</v>
      </c>
      <c r="BH6" s="25" t="s">
        <v>165</v>
      </c>
      <c r="BL6" s="25" t="s">
        <v>166</v>
      </c>
      <c r="BP6" s="25" t="s">
        <v>167</v>
      </c>
      <c r="BT6" s="25" t="s">
        <v>168</v>
      </c>
      <c r="BY6" s="3"/>
      <c r="BZ6" s="3"/>
      <c r="CA6" s="3"/>
    </row>
    <row r="7" spans="1:79" s="25" customFormat="1" ht="15" customHeight="1">
      <c r="A7" s="34" t="s">
        <v>170</v>
      </c>
      <c r="B7" s="33" t="s">
        <v>171</v>
      </c>
      <c r="C7" s="34" t="s">
        <v>173</v>
      </c>
      <c r="D7" s="34" t="s">
        <v>174</v>
      </c>
      <c r="E7" s="34" t="s">
        <v>175</v>
      </c>
      <c r="F7" s="36" t="s">
        <v>176</v>
      </c>
      <c r="G7" s="34" t="s">
        <v>103</v>
      </c>
      <c r="H7" s="34" t="s">
        <v>105</v>
      </c>
      <c r="I7" s="34" t="s">
        <v>107</v>
      </c>
      <c r="J7" s="34" t="s">
        <v>103</v>
      </c>
      <c r="K7" s="34" t="s">
        <v>105</v>
      </c>
      <c r="L7" s="34" t="s">
        <v>107</v>
      </c>
      <c r="M7" s="37" t="s">
        <v>177</v>
      </c>
      <c r="N7" s="34" t="s">
        <v>174</v>
      </c>
      <c r="O7" s="34" t="s">
        <v>175</v>
      </c>
      <c r="P7" s="35" t="s">
        <v>178</v>
      </c>
      <c r="Q7" s="35" t="s">
        <v>491</v>
      </c>
      <c r="R7" s="34" t="s">
        <v>174</v>
      </c>
      <c r="S7" s="34" t="s">
        <v>175</v>
      </c>
      <c r="T7" s="38" t="s">
        <v>178</v>
      </c>
      <c r="U7" s="34" t="s">
        <v>179</v>
      </c>
      <c r="V7" s="33" t="s">
        <v>180</v>
      </c>
      <c r="W7" s="36" t="s">
        <v>181</v>
      </c>
      <c r="X7" s="34" t="s">
        <v>170</v>
      </c>
      <c r="Y7" s="34" t="s">
        <v>182</v>
      </c>
      <c r="Z7" s="34" t="s">
        <v>182</v>
      </c>
      <c r="AA7" s="34" t="s">
        <v>103</v>
      </c>
      <c r="AB7" s="34" t="s">
        <v>105</v>
      </c>
      <c r="AC7" s="34" t="s">
        <v>107</v>
      </c>
      <c r="AD7" s="54" t="s">
        <v>183</v>
      </c>
      <c r="AE7" s="34" t="s">
        <v>182</v>
      </c>
      <c r="AF7" s="34" t="s">
        <v>182</v>
      </c>
      <c r="AG7" s="34" t="s">
        <v>103</v>
      </c>
      <c r="AH7" s="34" t="s">
        <v>105</v>
      </c>
      <c r="AI7" s="34" t="s">
        <v>107</v>
      </c>
      <c r="AJ7" s="37" t="s">
        <v>177</v>
      </c>
      <c r="AK7" s="34" t="s">
        <v>174</v>
      </c>
      <c r="AL7" s="34" t="s">
        <v>175</v>
      </c>
      <c r="AM7" s="36" t="s">
        <v>184</v>
      </c>
      <c r="AN7" s="34" t="s">
        <v>185</v>
      </c>
      <c r="AO7" s="34" t="s">
        <v>186</v>
      </c>
      <c r="AP7" s="34" t="s">
        <v>175</v>
      </c>
      <c r="AQ7" s="34" t="s">
        <v>187</v>
      </c>
      <c r="AR7" s="34" t="s">
        <v>185</v>
      </c>
      <c r="AS7" s="34" t="s">
        <v>186</v>
      </c>
      <c r="AT7" s="34" t="s">
        <v>175</v>
      </c>
      <c r="AU7" s="34" t="s">
        <v>187</v>
      </c>
      <c r="AV7" s="34" t="s">
        <v>185</v>
      </c>
      <c r="AW7" s="34" t="s">
        <v>186</v>
      </c>
      <c r="AX7" s="34" t="s">
        <v>175</v>
      </c>
      <c r="AY7" s="34" t="s">
        <v>187</v>
      </c>
      <c r="AZ7" s="34" t="s">
        <v>185</v>
      </c>
      <c r="BA7" s="34" t="s">
        <v>186</v>
      </c>
      <c r="BB7" s="34" t="s">
        <v>175</v>
      </c>
      <c r="BC7" s="34" t="s">
        <v>187</v>
      </c>
      <c r="BD7" s="34" t="s">
        <v>185</v>
      </c>
      <c r="BE7" s="34" t="s">
        <v>186</v>
      </c>
      <c r="BF7" s="34" t="s">
        <v>175</v>
      </c>
      <c r="BG7" s="34" t="s">
        <v>187</v>
      </c>
      <c r="BH7" s="34" t="s">
        <v>185</v>
      </c>
      <c r="BI7" s="34" t="s">
        <v>186</v>
      </c>
      <c r="BJ7" s="34" t="s">
        <v>175</v>
      </c>
      <c r="BK7" s="34" t="s">
        <v>187</v>
      </c>
      <c r="BL7" s="34" t="s">
        <v>185</v>
      </c>
      <c r="BM7" s="34" t="s">
        <v>186</v>
      </c>
      <c r="BN7" s="34" t="s">
        <v>175</v>
      </c>
      <c r="BO7" s="34" t="s">
        <v>187</v>
      </c>
      <c r="BP7" s="34" t="s">
        <v>185</v>
      </c>
      <c r="BQ7" s="34" t="s">
        <v>186</v>
      </c>
      <c r="BR7" s="34" t="s">
        <v>175</v>
      </c>
      <c r="BS7" s="34" t="s">
        <v>187</v>
      </c>
      <c r="BT7" s="34" t="s">
        <v>185</v>
      </c>
      <c r="BU7" s="34" t="s">
        <v>186</v>
      </c>
      <c r="BV7" s="34" t="s">
        <v>175</v>
      </c>
      <c r="BW7" s="34" t="s">
        <v>187</v>
      </c>
      <c r="BY7" s="3"/>
      <c r="BZ7" s="3"/>
      <c r="CA7" s="3"/>
    </row>
    <row r="8" spans="1:75" ht="15" customHeight="1">
      <c r="A8" s="25">
        <v>1</v>
      </c>
      <c r="B8" s="25" t="s">
        <v>352</v>
      </c>
      <c r="C8" s="42">
        <v>11</v>
      </c>
      <c r="D8" s="42"/>
      <c r="E8" s="42"/>
      <c r="F8" s="24">
        <f aca="true" t="shared" si="0" ref="F8:F15">(D8+(E8/100))/C8</f>
        <v>0</v>
      </c>
      <c r="G8" s="70">
        <v>23</v>
      </c>
      <c r="H8" s="70">
        <v>41</v>
      </c>
      <c r="I8" s="70">
        <v>61</v>
      </c>
      <c r="J8" s="70">
        <v>3968</v>
      </c>
      <c r="K8" s="70">
        <v>125</v>
      </c>
      <c r="L8" s="70">
        <v>218</v>
      </c>
      <c r="M8" s="40">
        <f aca="true" t="shared" si="1" ref="M8:M36">J8+(K8/160)+(L8/43560)</f>
        <v>3968.786254591368</v>
      </c>
      <c r="N8" s="42">
        <v>305835</v>
      </c>
      <c r="O8" s="42"/>
      <c r="P8" s="13">
        <f aca="true" t="shared" si="2" ref="P8:P24">N8/(J8+(K8/160)+(L8/43560))</f>
        <v>77.06008345654513</v>
      </c>
      <c r="Q8" s="13" t="s">
        <v>508</v>
      </c>
      <c r="R8" s="16">
        <v>367002</v>
      </c>
      <c r="S8" s="16"/>
      <c r="T8" s="40">
        <f aca="true" t="shared" si="3" ref="T8:T37">R8/(N8+(O8/160)+(P8/43560))</f>
        <v>1.1999999930587824</v>
      </c>
      <c r="U8" s="42">
        <v>18</v>
      </c>
      <c r="V8" s="42">
        <v>3</v>
      </c>
      <c r="W8" s="43">
        <v>15</v>
      </c>
      <c r="X8" s="3">
        <v>1</v>
      </c>
      <c r="Y8" s="16">
        <v>13</v>
      </c>
      <c r="Z8" s="16">
        <v>2</v>
      </c>
      <c r="AA8" s="16">
        <v>1</v>
      </c>
      <c r="AB8" s="16">
        <v>5</v>
      </c>
      <c r="AC8" s="16">
        <v>2</v>
      </c>
      <c r="AD8" s="40">
        <f aca="true" t="shared" si="4" ref="AD8:AD37">AA8+(AB8/160)+(AC8/43560)</f>
        <v>1.0312959136822772</v>
      </c>
      <c r="AE8" s="42">
        <v>800</v>
      </c>
      <c r="AF8" s="42">
        <v>223</v>
      </c>
      <c r="AG8" s="42">
        <v>170</v>
      </c>
      <c r="AH8" s="42">
        <v>135</v>
      </c>
      <c r="AI8" s="42">
        <v>13</v>
      </c>
      <c r="AJ8" s="24">
        <f aca="true" t="shared" si="5" ref="AJ8:AJ37">AG8+(AH8/160)+(AI8/43560)</f>
        <v>170.8440484389348</v>
      </c>
      <c r="AK8" s="101">
        <v>575700</v>
      </c>
      <c r="AL8" s="25"/>
      <c r="AM8" s="40">
        <f aca="true" t="shared" si="6" ref="AM8:AM37">(AK8+(AL8/100))/AJ8</f>
        <v>3369.7398607700043</v>
      </c>
      <c r="AN8" s="42">
        <v>406</v>
      </c>
      <c r="AO8" s="42">
        <v>136140</v>
      </c>
      <c r="AP8" s="42"/>
      <c r="AQ8" s="12">
        <f aca="true" t="shared" si="7" ref="AQ8:AQ37">(AO8+(AP8/100))/AN8</f>
        <v>335.320197044335</v>
      </c>
      <c r="AR8" s="16">
        <v>256</v>
      </c>
      <c r="AS8" s="16">
        <v>192860</v>
      </c>
      <c r="AT8" s="16"/>
      <c r="AU8" s="39">
        <f aca="true" t="shared" si="8" ref="AU8:AU37">(AS8+(AT8/100))/AR8</f>
        <v>753.359375</v>
      </c>
      <c r="AV8" s="42">
        <v>137</v>
      </c>
      <c r="AW8" s="42">
        <v>243200</v>
      </c>
      <c r="AX8" s="42"/>
      <c r="AY8" s="12">
        <f>(AW8+(AX8/100))/AV8</f>
        <v>1775.1824817518248</v>
      </c>
      <c r="AZ8" s="16">
        <v>1</v>
      </c>
      <c r="BA8" s="16">
        <v>3500</v>
      </c>
      <c r="BB8" s="16"/>
      <c r="BC8" s="39">
        <f>(BA8+(BB8/100))/AZ8</f>
        <v>3500</v>
      </c>
      <c r="BD8" s="42"/>
      <c r="BE8" s="42"/>
      <c r="BF8" s="42"/>
      <c r="BG8" s="12"/>
      <c r="BH8" s="16"/>
      <c r="BI8" s="16"/>
      <c r="BJ8" s="16"/>
      <c r="BK8" s="39"/>
      <c r="BL8" s="42"/>
      <c r="BM8" s="42"/>
      <c r="BN8" s="42"/>
      <c r="BO8" s="12"/>
      <c r="BP8" s="16"/>
      <c r="BQ8" s="16"/>
      <c r="BR8" s="16"/>
      <c r="BS8" s="39"/>
      <c r="BT8" s="42"/>
      <c r="BU8" s="42"/>
      <c r="BV8" s="42"/>
      <c r="BW8" s="12"/>
    </row>
    <row r="9" spans="1:79" s="25" customFormat="1" ht="15" customHeight="1">
      <c r="A9" s="3">
        <f aca="true" t="shared" si="9" ref="A9:A35">A8+1</f>
        <v>2</v>
      </c>
      <c r="B9" s="3" t="s">
        <v>353</v>
      </c>
      <c r="C9" s="16">
        <v>2</v>
      </c>
      <c r="D9" s="16">
        <v>170</v>
      </c>
      <c r="E9" s="16"/>
      <c r="F9" s="40">
        <f t="shared" si="0"/>
        <v>85</v>
      </c>
      <c r="G9" s="102">
        <v>12</v>
      </c>
      <c r="H9" s="102"/>
      <c r="I9" s="102"/>
      <c r="J9" s="102">
        <v>7063</v>
      </c>
      <c r="K9" s="102">
        <v>80</v>
      </c>
      <c r="L9" s="102"/>
      <c r="M9" s="24">
        <f t="shared" si="1"/>
        <v>7063.5</v>
      </c>
      <c r="N9" s="16">
        <v>219275</v>
      </c>
      <c r="O9" s="16"/>
      <c r="P9" s="76">
        <f t="shared" si="2"/>
        <v>31.04339208607631</v>
      </c>
      <c r="Q9" s="76"/>
      <c r="R9" s="42">
        <v>219275</v>
      </c>
      <c r="S9" s="42"/>
      <c r="T9" s="24">
        <f t="shared" si="3"/>
        <v>0.999999996749934</v>
      </c>
      <c r="U9" s="16">
        <v>3</v>
      </c>
      <c r="V9" s="16"/>
      <c r="W9" s="71">
        <v>3</v>
      </c>
      <c r="X9" s="25">
        <f>X8+1</f>
        <v>2</v>
      </c>
      <c r="Y9" s="42">
        <v>3</v>
      </c>
      <c r="Z9" s="42">
        <v>1</v>
      </c>
      <c r="AA9" s="42">
        <v>2</v>
      </c>
      <c r="AB9" s="42">
        <v>20</v>
      </c>
      <c r="AC9" s="42"/>
      <c r="AD9" s="24">
        <f t="shared" si="4"/>
        <v>2.125</v>
      </c>
      <c r="AE9" s="16">
        <v>109</v>
      </c>
      <c r="AF9" s="16">
        <v>98</v>
      </c>
      <c r="AG9" s="16">
        <v>196</v>
      </c>
      <c r="AH9" s="16">
        <v>150</v>
      </c>
      <c r="AI9" s="16"/>
      <c r="AJ9" s="40">
        <f t="shared" si="5"/>
        <v>196.9375</v>
      </c>
      <c r="AK9" s="103">
        <v>45435</v>
      </c>
      <c r="AL9" s="3"/>
      <c r="AM9" s="24">
        <f t="shared" si="6"/>
        <v>230.7077118375119</v>
      </c>
      <c r="AN9" s="16">
        <v>81</v>
      </c>
      <c r="AO9" s="16">
        <v>24135</v>
      </c>
      <c r="AP9" s="16"/>
      <c r="AQ9" s="39">
        <f t="shared" si="7"/>
        <v>297.962962962963</v>
      </c>
      <c r="AR9" s="42">
        <v>25</v>
      </c>
      <c r="AS9" s="42">
        <v>18000</v>
      </c>
      <c r="AT9" s="42"/>
      <c r="AU9" s="12">
        <f t="shared" si="8"/>
        <v>720</v>
      </c>
      <c r="AV9" s="16">
        <v>3</v>
      </c>
      <c r="AW9" s="16">
        <v>3300</v>
      </c>
      <c r="AX9" s="16"/>
      <c r="AY9" s="39">
        <f>(AW9+(AX9/100))/AV9</f>
        <v>1100</v>
      </c>
      <c r="AZ9" s="42"/>
      <c r="BA9" s="42"/>
      <c r="BB9" s="42"/>
      <c r="BC9" s="12"/>
      <c r="BD9" s="16"/>
      <c r="BE9" s="16"/>
      <c r="BF9" s="16"/>
      <c r="BG9" s="39"/>
      <c r="BH9" s="42"/>
      <c r="BI9" s="42"/>
      <c r="BJ9" s="42"/>
      <c r="BK9" s="12"/>
      <c r="BL9" s="16"/>
      <c r="BM9" s="16"/>
      <c r="BN9" s="16"/>
      <c r="BO9" s="39"/>
      <c r="BP9" s="42"/>
      <c r="BQ9" s="42"/>
      <c r="BR9" s="42"/>
      <c r="BS9" s="12"/>
      <c r="BT9" s="16"/>
      <c r="BU9" s="16"/>
      <c r="BV9" s="16"/>
      <c r="BW9" s="39"/>
      <c r="BY9" s="3"/>
      <c r="BZ9" s="3"/>
      <c r="CA9" s="3"/>
    </row>
    <row r="10" spans="1:75" ht="15" customHeight="1">
      <c r="A10" s="25">
        <f t="shared" si="9"/>
        <v>3</v>
      </c>
      <c r="B10" s="67" t="s">
        <v>354</v>
      </c>
      <c r="C10" s="42">
        <v>13</v>
      </c>
      <c r="D10" s="42">
        <v>750</v>
      </c>
      <c r="E10" s="42"/>
      <c r="F10" s="24">
        <f t="shared" si="0"/>
        <v>57.69230769230769</v>
      </c>
      <c r="G10" s="70"/>
      <c r="H10" s="70"/>
      <c r="I10" s="70"/>
      <c r="J10" s="70">
        <v>13970</v>
      </c>
      <c r="K10" s="70">
        <v>87</v>
      </c>
      <c r="L10" s="70"/>
      <c r="M10" s="40">
        <f t="shared" si="1"/>
        <v>13970.54375</v>
      </c>
      <c r="N10" s="42">
        <v>345842</v>
      </c>
      <c r="O10" s="42">
        <v>50</v>
      </c>
      <c r="P10" s="13">
        <f t="shared" si="2"/>
        <v>24.755085141192158</v>
      </c>
      <c r="Q10" s="13"/>
      <c r="R10" s="16">
        <v>345842</v>
      </c>
      <c r="S10" s="16">
        <v>50</v>
      </c>
      <c r="T10" s="40">
        <f t="shared" si="3"/>
        <v>0.9999990947657741</v>
      </c>
      <c r="U10" s="42">
        <v>10</v>
      </c>
      <c r="V10" s="42">
        <v>2</v>
      </c>
      <c r="W10" s="43">
        <v>8</v>
      </c>
      <c r="X10" s="3">
        <f aca="true" t="shared" si="10" ref="X10:X35">X9+1</f>
        <v>3</v>
      </c>
      <c r="Y10" s="16"/>
      <c r="Z10" s="16"/>
      <c r="AA10" s="16"/>
      <c r="AB10" s="16"/>
      <c r="AC10" s="16"/>
      <c r="AD10" s="40">
        <f t="shared" si="4"/>
        <v>0</v>
      </c>
      <c r="AE10" s="42">
        <f>200+2/3</f>
        <v>200.66666666666666</v>
      </c>
      <c r="AF10" s="42">
        <v>169</v>
      </c>
      <c r="AG10" s="42">
        <v>363</v>
      </c>
      <c r="AH10" s="42">
        <v>118</v>
      </c>
      <c r="AI10" s="42"/>
      <c r="AJ10" s="24">
        <f t="shared" si="5"/>
        <v>363.7375</v>
      </c>
      <c r="AK10" s="101">
        <v>74476</v>
      </c>
      <c r="AL10" s="25"/>
      <c r="AM10" s="40">
        <f t="shared" si="6"/>
        <v>204.75205333516615</v>
      </c>
      <c r="AN10" s="42">
        <f>166+2/3</f>
        <v>166.66666666666666</v>
      </c>
      <c r="AO10" s="42">
        <v>49426</v>
      </c>
      <c r="AP10" s="42"/>
      <c r="AQ10" s="12">
        <f t="shared" si="7"/>
        <v>296.55600000000004</v>
      </c>
      <c r="AR10" s="16">
        <v>32</v>
      </c>
      <c r="AS10" s="16">
        <v>22350</v>
      </c>
      <c r="AT10" s="16"/>
      <c r="AU10" s="39">
        <f t="shared" si="8"/>
        <v>698.4375</v>
      </c>
      <c r="AV10" s="42">
        <v>2</v>
      </c>
      <c r="AW10" s="42">
        <v>2700</v>
      </c>
      <c r="AX10" s="42"/>
      <c r="AY10" s="12">
        <f>(AW10+(AX10/100))/AV10</f>
        <v>1350</v>
      </c>
      <c r="AZ10" s="16"/>
      <c r="BA10" s="16"/>
      <c r="BB10" s="16"/>
      <c r="BC10" s="39"/>
      <c r="BD10" s="42"/>
      <c r="BE10" s="42"/>
      <c r="BF10" s="42"/>
      <c r="BG10" s="12"/>
      <c r="BH10" s="16"/>
      <c r="BI10" s="16"/>
      <c r="BJ10" s="16"/>
      <c r="BK10" s="39"/>
      <c r="BL10" s="42"/>
      <c r="BM10" s="42"/>
      <c r="BN10" s="42"/>
      <c r="BO10" s="12"/>
      <c r="BP10" s="16"/>
      <c r="BQ10" s="16"/>
      <c r="BR10" s="16"/>
      <c r="BS10" s="39"/>
      <c r="BT10" s="42"/>
      <c r="BU10" s="42"/>
      <c r="BV10" s="42"/>
      <c r="BW10" s="12"/>
    </row>
    <row r="11" spans="1:79" s="25" customFormat="1" ht="15" customHeight="1">
      <c r="A11" s="3">
        <f t="shared" si="9"/>
        <v>4</v>
      </c>
      <c r="B11" s="104" t="s">
        <v>464</v>
      </c>
      <c r="C11" s="16">
        <v>37</v>
      </c>
      <c r="D11" s="16"/>
      <c r="E11" s="16"/>
      <c r="F11" s="40">
        <f t="shared" si="0"/>
        <v>0</v>
      </c>
      <c r="G11" s="102">
        <v>111</v>
      </c>
      <c r="H11" s="102"/>
      <c r="I11" s="102"/>
      <c r="J11" s="102">
        <v>19583</v>
      </c>
      <c r="K11" s="102">
        <v>124</v>
      </c>
      <c r="L11" s="102"/>
      <c r="M11" s="24">
        <f t="shared" si="1"/>
        <v>19583.775</v>
      </c>
      <c r="N11" s="16">
        <v>296204</v>
      </c>
      <c r="O11" s="16"/>
      <c r="P11" s="76">
        <f t="shared" si="2"/>
        <v>15.12496952196397</v>
      </c>
      <c r="Q11" s="76" t="s">
        <v>508</v>
      </c>
      <c r="R11" s="42">
        <v>355444</v>
      </c>
      <c r="S11" s="42">
        <v>80</v>
      </c>
      <c r="T11" s="24">
        <f t="shared" si="3"/>
        <v>1.199997297752006</v>
      </c>
      <c r="U11" s="16">
        <v>17</v>
      </c>
      <c r="V11" s="16">
        <v>3</v>
      </c>
      <c r="W11" s="71">
        <v>14</v>
      </c>
      <c r="X11" s="25">
        <f t="shared" si="10"/>
        <v>4</v>
      </c>
      <c r="Y11" s="42">
        <v>2</v>
      </c>
      <c r="Z11" s="42"/>
      <c r="AA11" s="42">
        <v>4</v>
      </c>
      <c r="AB11" s="42"/>
      <c r="AC11" s="42"/>
      <c r="AD11" s="24">
        <f t="shared" si="4"/>
        <v>4</v>
      </c>
      <c r="AE11" s="16">
        <v>251</v>
      </c>
      <c r="AF11" s="16">
        <v>166</v>
      </c>
      <c r="AG11" s="16">
        <v>467</v>
      </c>
      <c r="AH11" s="16">
        <v>81</v>
      </c>
      <c r="AI11" s="16"/>
      <c r="AJ11" s="40">
        <f t="shared" si="5"/>
        <v>467.50625</v>
      </c>
      <c r="AK11" s="103">
        <v>62077</v>
      </c>
      <c r="AL11" s="3"/>
      <c r="AM11" s="24">
        <f t="shared" si="6"/>
        <v>132.783251560808</v>
      </c>
      <c r="AN11" s="16">
        <v>226</v>
      </c>
      <c r="AO11" s="16">
        <v>44052</v>
      </c>
      <c r="AP11" s="16"/>
      <c r="AQ11" s="39">
        <f t="shared" si="7"/>
        <v>194.9203539823009</v>
      </c>
      <c r="AR11" s="42">
        <v>24</v>
      </c>
      <c r="AS11" s="42">
        <v>16925</v>
      </c>
      <c r="AT11" s="42"/>
      <c r="AU11" s="12">
        <f t="shared" si="8"/>
        <v>705.2083333333334</v>
      </c>
      <c r="AV11" s="16">
        <v>1</v>
      </c>
      <c r="AW11" s="16">
        <v>1100</v>
      </c>
      <c r="AX11" s="16"/>
      <c r="AY11" s="39">
        <f>(AW11+(AX11/100))/AV11</f>
        <v>1100</v>
      </c>
      <c r="AZ11" s="42"/>
      <c r="BA11" s="42"/>
      <c r="BB11" s="42"/>
      <c r="BC11" s="12"/>
      <c r="BD11" s="16"/>
      <c r="BE11" s="16"/>
      <c r="BF11" s="16"/>
      <c r="BG11" s="39"/>
      <c r="BH11" s="42"/>
      <c r="BI11" s="42"/>
      <c r="BJ11" s="42"/>
      <c r="BK11" s="12"/>
      <c r="BL11" s="16"/>
      <c r="BM11" s="16"/>
      <c r="BN11" s="16"/>
      <c r="BO11" s="39"/>
      <c r="BP11" s="42"/>
      <c r="BQ11" s="42"/>
      <c r="BR11" s="42"/>
      <c r="BS11" s="12"/>
      <c r="BT11" s="16"/>
      <c r="BU11" s="16"/>
      <c r="BV11" s="16"/>
      <c r="BW11" s="39"/>
      <c r="BY11" s="3"/>
      <c r="BZ11" s="3"/>
      <c r="CA11" s="3"/>
    </row>
    <row r="12" spans="1:75" ht="15" customHeight="1">
      <c r="A12" s="25">
        <f t="shared" si="9"/>
        <v>5</v>
      </c>
      <c r="B12" s="67" t="s">
        <v>465</v>
      </c>
      <c r="C12" s="42">
        <v>19</v>
      </c>
      <c r="D12" s="42">
        <v>1095</v>
      </c>
      <c r="E12" s="42"/>
      <c r="F12" s="24">
        <f t="shared" si="0"/>
        <v>57.63157894736842</v>
      </c>
      <c r="G12" s="70">
        <v>184</v>
      </c>
      <c r="H12" s="70"/>
      <c r="I12" s="70"/>
      <c r="J12" s="70">
        <v>11325</v>
      </c>
      <c r="K12" s="70">
        <v>158</v>
      </c>
      <c r="L12" s="70">
        <v>163</v>
      </c>
      <c r="M12" s="40">
        <f t="shared" si="1"/>
        <v>11325.991241965105</v>
      </c>
      <c r="N12" s="42">
        <v>285325</v>
      </c>
      <c r="O12" s="42"/>
      <c r="P12" s="13">
        <f t="shared" si="2"/>
        <v>25.192055503522973</v>
      </c>
      <c r="Q12" s="13"/>
      <c r="R12" s="16">
        <v>285325</v>
      </c>
      <c r="S12" s="16"/>
      <c r="T12" s="40">
        <f t="shared" si="3"/>
        <v>0.9999999979730833</v>
      </c>
      <c r="U12" s="42">
        <v>8</v>
      </c>
      <c r="V12" s="42">
        <v>4</v>
      </c>
      <c r="W12" s="43">
        <v>4</v>
      </c>
      <c r="X12" s="3">
        <f t="shared" si="10"/>
        <v>5</v>
      </c>
      <c r="Y12" s="16">
        <v>1</v>
      </c>
      <c r="Z12" s="16"/>
      <c r="AA12" s="16"/>
      <c r="AB12" s="16"/>
      <c r="AC12" s="16"/>
      <c r="AD12" s="40">
        <f t="shared" si="4"/>
        <v>0</v>
      </c>
      <c r="AE12" s="42">
        <v>196</v>
      </c>
      <c r="AF12" s="42">
        <v>114</v>
      </c>
      <c r="AG12" s="42">
        <v>370</v>
      </c>
      <c r="AH12" s="42">
        <v>7</v>
      </c>
      <c r="AI12" s="42"/>
      <c r="AJ12" s="24">
        <f t="shared" si="5"/>
        <v>370.04375</v>
      </c>
      <c r="AK12" s="101">
        <v>71570</v>
      </c>
      <c r="AL12" s="25"/>
      <c r="AM12" s="40">
        <f t="shared" si="6"/>
        <v>193.40956305842215</v>
      </c>
      <c r="AN12" s="42">
        <v>169</v>
      </c>
      <c r="AO12" s="42">
        <v>52870</v>
      </c>
      <c r="AP12" s="42"/>
      <c r="AQ12" s="12">
        <f t="shared" si="7"/>
        <v>312.84023668639054</v>
      </c>
      <c r="AR12" s="16">
        <v>26</v>
      </c>
      <c r="AS12" s="16">
        <v>17600</v>
      </c>
      <c r="AT12" s="16"/>
      <c r="AU12" s="39">
        <f t="shared" si="8"/>
        <v>676.9230769230769</v>
      </c>
      <c r="AV12" s="42">
        <v>1</v>
      </c>
      <c r="AW12" s="42">
        <v>1100</v>
      </c>
      <c r="AX12" s="42"/>
      <c r="AY12" s="12">
        <f>(AW12+(AX12/100))/AV12</f>
        <v>1100</v>
      </c>
      <c r="AZ12" s="16"/>
      <c r="BA12" s="16"/>
      <c r="BB12" s="16"/>
      <c r="BC12" s="39"/>
      <c r="BD12" s="42"/>
      <c r="BE12" s="42"/>
      <c r="BF12" s="42"/>
      <c r="BG12" s="12"/>
      <c r="BH12" s="16"/>
      <c r="BI12" s="16"/>
      <c r="BJ12" s="16"/>
      <c r="BK12" s="39"/>
      <c r="BL12" s="42"/>
      <c r="BM12" s="42"/>
      <c r="BN12" s="42"/>
      <c r="BO12" s="12"/>
      <c r="BP12" s="16"/>
      <c r="BQ12" s="16"/>
      <c r="BR12" s="16"/>
      <c r="BS12" s="39"/>
      <c r="BT12" s="42"/>
      <c r="BU12" s="42"/>
      <c r="BV12" s="42"/>
      <c r="BW12" s="12"/>
    </row>
    <row r="13" spans="1:79" s="25" customFormat="1" ht="15" customHeight="1">
      <c r="A13" s="3">
        <f t="shared" si="9"/>
        <v>6</v>
      </c>
      <c r="B13" s="104" t="s">
        <v>466</v>
      </c>
      <c r="C13" s="16">
        <v>12</v>
      </c>
      <c r="D13" s="16">
        <v>570</v>
      </c>
      <c r="E13" s="16"/>
      <c r="F13" s="40">
        <f t="shared" si="0"/>
        <v>47.5</v>
      </c>
      <c r="G13" s="102"/>
      <c r="H13" s="102"/>
      <c r="I13" s="102"/>
      <c r="J13" s="102">
        <v>10822</v>
      </c>
      <c r="K13" s="102">
        <v>34</v>
      </c>
      <c r="L13" s="102"/>
      <c r="M13" s="24">
        <f t="shared" si="1"/>
        <v>10822.2125</v>
      </c>
      <c r="N13" s="16">
        <v>183826</v>
      </c>
      <c r="O13" s="16">
        <v>50</v>
      </c>
      <c r="P13" s="76">
        <f t="shared" si="2"/>
        <v>16.98599061883141</v>
      </c>
      <c r="Q13" s="76" t="s">
        <v>494</v>
      </c>
      <c r="R13" s="42">
        <v>202208</v>
      </c>
      <c r="S13" s="42">
        <v>60</v>
      </c>
      <c r="T13" s="24">
        <f t="shared" si="3"/>
        <v>1.0999948637443449</v>
      </c>
      <c r="U13" s="16">
        <v>22</v>
      </c>
      <c r="V13" s="16"/>
      <c r="W13" s="71">
        <v>22</v>
      </c>
      <c r="X13" s="25">
        <f t="shared" si="10"/>
        <v>6</v>
      </c>
      <c r="Y13" s="42">
        <v>7</v>
      </c>
      <c r="Z13" s="42">
        <v>1</v>
      </c>
      <c r="AA13" s="42">
        <v>10</v>
      </c>
      <c r="AB13" s="42">
        <v>12</v>
      </c>
      <c r="AC13" s="42"/>
      <c r="AD13" s="24">
        <f t="shared" si="4"/>
        <v>10.075</v>
      </c>
      <c r="AE13" s="16">
        <v>135</v>
      </c>
      <c r="AF13" s="16">
        <v>103</v>
      </c>
      <c r="AG13" s="16">
        <v>231</v>
      </c>
      <c r="AH13" s="16">
        <v>143</v>
      </c>
      <c r="AI13" s="16">
        <v>112</v>
      </c>
      <c r="AJ13" s="40">
        <f t="shared" si="5"/>
        <v>231.89632116620754</v>
      </c>
      <c r="AK13" s="103">
        <v>34250</v>
      </c>
      <c r="AL13" s="3"/>
      <c r="AM13" s="24">
        <f t="shared" si="6"/>
        <v>147.69531412898925</v>
      </c>
      <c r="AN13" s="16">
        <v>130</v>
      </c>
      <c r="AO13" s="16">
        <v>31160</v>
      </c>
      <c r="AP13" s="16"/>
      <c r="AQ13" s="39">
        <f t="shared" si="7"/>
        <v>239.69230769230768</v>
      </c>
      <c r="AR13" s="42">
        <v>5</v>
      </c>
      <c r="AS13" s="42">
        <v>3090</v>
      </c>
      <c r="AT13" s="42"/>
      <c r="AU13" s="12">
        <f t="shared" si="8"/>
        <v>618</v>
      </c>
      <c r="AV13" s="16"/>
      <c r="AW13" s="16"/>
      <c r="AX13" s="16"/>
      <c r="AY13" s="39"/>
      <c r="AZ13" s="42"/>
      <c r="BA13" s="42"/>
      <c r="BB13" s="42"/>
      <c r="BC13" s="12"/>
      <c r="BD13" s="16"/>
      <c r="BE13" s="16"/>
      <c r="BF13" s="16"/>
      <c r="BG13" s="39"/>
      <c r="BH13" s="42"/>
      <c r="BI13" s="42"/>
      <c r="BJ13" s="42"/>
      <c r="BK13" s="12"/>
      <c r="BL13" s="16"/>
      <c r="BM13" s="16"/>
      <c r="BN13" s="16"/>
      <c r="BO13" s="39"/>
      <c r="BP13" s="42"/>
      <c r="BQ13" s="42"/>
      <c r="BR13" s="42"/>
      <c r="BS13" s="12"/>
      <c r="BT13" s="16"/>
      <c r="BU13" s="16"/>
      <c r="BV13" s="16"/>
      <c r="BW13" s="39"/>
      <c r="BY13" s="3"/>
      <c r="BZ13" s="3"/>
      <c r="CA13" s="3"/>
    </row>
    <row r="14" spans="1:75" ht="15" customHeight="1">
      <c r="A14" s="25">
        <f t="shared" si="9"/>
        <v>7</v>
      </c>
      <c r="B14" s="67" t="s">
        <v>467</v>
      </c>
      <c r="C14" s="42">
        <v>32</v>
      </c>
      <c r="D14" s="42">
        <v>730</v>
      </c>
      <c r="E14" s="42"/>
      <c r="F14" s="24">
        <f t="shared" si="0"/>
        <v>22.8125</v>
      </c>
      <c r="G14" s="70">
        <v>163</v>
      </c>
      <c r="H14" s="70"/>
      <c r="I14" s="70"/>
      <c r="J14" s="70">
        <v>6180</v>
      </c>
      <c r="K14" s="70">
        <v>104</v>
      </c>
      <c r="L14" s="70">
        <v>40</v>
      </c>
      <c r="M14" s="40">
        <f t="shared" si="1"/>
        <v>6180.650918273645</v>
      </c>
      <c r="N14" s="42">
        <v>201207</v>
      </c>
      <c r="O14" s="42">
        <v>75</v>
      </c>
      <c r="P14" s="13">
        <f t="shared" si="2"/>
        <v>32.554338153140726</v>
      </c>
      <c r="Q14" s="13" t="s">
        <v>497</v>
      </c>
      <c r="R14" s="16">
        <v>261570</v>
      </c>
      <c r="S14" s="16">
        <v>7</v>
      </c>
      <c r="T14" s="40">
        <f t="shared" si="3"/>
        <v>1.3000014395760382</v>
      </c>
      <c r="U14" s="103">
        <v>10</v>
      </c>
      <c r="V14" s="42">
        <v>6</v>
      </c>
      <c r="W14" s="43">
        <v>4</v>
      </c>
      <c r="X14" s="3">
        <f t="shared" si="10"/>
        <v>7</v>
      </c>
      <c r="Y14" s="16">
        <v>1</v>
      </c>
      <c r="Z14" s="16"/>
      <c r="AA14" s="16">
        <v>2</v>
      </c>
      <c r="AB14" s="16"/>
      <c r="AC14" s="16"/>
      <c r="AD14" s="40">
        <f t="shared" si="4"/>
        <v>2</v>
      </c>
      <c r="AE14" s="42">
        <v>200</v>
      </c>
      <c r="AF14" s="42">
        <v>229</v>
      </c>
      <c r="AG14" s="42">
        <v>134</v>
      </c>
      <c r="AH14" s="42">
        <v>157</v>
      </c>
      <c r="AI14" s="42">
        <v>46</v>
      </c>
      <c r="AJ14" s="24">
        <f t="shared" si="5"/>
        <v>134.98230601469237</v>
      </c>
      <c r="AK14" s="101">
        <v>120305</v>
      </c>
      <c r="AL14" s="25"/>
      <c r="AM14" s="40">
        <f t="shared" si="6"/>
        <v>891.2649631789903</v>
      </c>
      <c r="AN14" s="42">
        <v>115</v>
      </c>
      <c r="AO14" s="42">
        <v>36855</v>
      </c>
      <c r="AP14" s="42"/>
      <c r="AQ14" s="12">
        <f t="shared" si="7"/>
        <v>320.4782608695652</v>
      </c>
      <c r="AR14" s="16">
        <v>60</v>
      </c>
      <c r="AS14" s="16">
        <v>42650</v>
      </c>
      <c r="AT14" s="16"/>
      <c r="AU14" s="39">
        <f t="shared" si="8"/>
        <v>710.8333333333334</v>
      </c>
      <c r="AV14" s="42">
        <v>25</v>
      </c>
      <c r="AW14" s="42">
        <v>40800</v>
      </c>
      <c r="AX14" s="42"/>
      <c r="AY14" s="12">
        <f>(AW14+(AX14/100))/AV14</f>
        <v>1632</v>
      </c>
      <c r="AZ14" s="16"/>
      <c r="BA14" s="16"/>
      <c r="BB14" s="16"/>
      <c r="BC14" s="39"/>
      <c r="BD14" s="42"/>
      <c r="BE14" s="42"/>
      <c r="BF14" s="42"/>
      <c r="BG14" s="12"/>
      <c r="BH14" s="16"/>
      <c r="BI14" s="16"/>
      <c r="BJ14" s="16"/>
      <c r="BK14" s="39"/>
      <c r="BL14" s="42"/>
      <c r="BM14" s="42"/>
      <c r="BN14" s="42"/>
      <c r="BO14" s="12"/>
      <c r="BP14" s="16"/>
      <c r="BQ14" s="16"/>
      <c r="BR14" s="16"/>
      <c r="BS14" s="39"/>
      <c r="BT14" s="42"/>
      <c r="BU14" s="42"/>
      <c r="BV14" s="42"/>
      <c r="BW14" s="12"/>
    </row>
    <row r="15" spans="1:79" s="25" customFormat="1" ht="15" customHeight="1">
      <c r="A15" s="3">
        <f t="shared" si="9"/>
        <v>8</v>
      </c>
      <c r="B15" s="104" t="s">
        <v>468</v>
      </c>
      <c r="C15" s="16">
        <v>251</v>
      </c>
      <c r="D15" s="16">
        <v>5655</v>
      </c>
      <c r="E15" s="16"/>
      <c r="F15" s="40">
        <f t="shared" si="0"/>
        <v>22.529880478087648</v>
      </c>
      <c r="G15" s="102"/>
      <c r="H15" s="102">
        <v>30</v>
      </c>
      <c r="I15" s="102"/>
      <c r="J15" s="102">
        <v>6724</v>
      </c>
      <c r="K15" s="102">
        <v>117</v>
      </c>
      <c r="L15" s="102">
        <v>167</v>
      </c>
      <c r="M15" s="24">
        <f t="shared" si="1"/>
        <v>6724.73508379247</v>
      </c>
      <c r="N15" s="16">
        <v>143892</v>
      </c>
      <c r="O15" s="16">
        <v>50</v>
      </c>
      <c r="P15" s="76">
        <f t="shared" si="2"/>
        <v>21.39742282886346</v>
      </c>
      <c r="Q15" s="76" t="s">
        <v>494</v>
      </c>
      <c r="R15" s="42">
        <v>158281</v>
      </c>
      <c r="S15" s="42">
        <v>75</v>
      </c>
      <c r="T15" s="24">
        <f t="shared" si="3"/>
        <v>1.099996217377234</v>
      </c>
      <c r="U15" s="101">
        <v>8</v>
      </c>
      <c r="V15" s="16">
        <v>3</v>
      </c>
      <c r="W15" s="71">
        <v>5</v>
      </c>
      <c r="X15" s="25">
        <f t="shared" si="10"/>
        <v>8</v>
      </c>
      <c r="Y15" s="42">
        <v>1</v>
      </c>
      <c r="Z15" s="42">
        <v>1</v>
      </c>
      <c r="AA15" s="42">
        <v>2</v>
      </c>
      <c r="AB15" s="42"/>
      <c r="AC15" s="42"/>
      <c r="AD15" s="24">
        <f t="shared" si="4"/>
        <v>2</v>
      </c>
      <c r="AE15" s="16">
        <v>234</v>
      </c>
      <c r="AF15" s="16">
        <v>55</v>
      </c>
      <c r="AG15" s="16">
        <v>246</v>
      </c>
      <c r="AH15" s="16">
        <v>102</v>
      </c>
      <c r="AI15" s="16">
        <v>113</v>
      </c>
      <c r="AJ15" s="40">
        <f t="shared" si="5"/>
        <v>246.64009412304867</v>
      </c>
      <c r="AK15" s="103">
        <v>112810</v>
      </c>
      <c r="AL15" s="3"/>
      <c r="AM15" s="24">
        <f t="shared" si="6"/>
        <v>457.3871105632936</v>
      </c>
      <c r="AN15" s="16">
        <v>153</v>
      </c>
      <c r="AO15" s="16">
        <v>43940</v>
      </c>
      <c r="AP15" s="16"/>
      <c r="AQ15" s="39">
        <f t="shared" si="7"/>
        <v>287.18954248366015</v>
      </c>
      <c r="AR15" s="42">
        <v>71</v>
      </c>
      <c r="AS15" s="42">
        <v>55570</v>
      </c>
      <c r="AT15" s="42"/>
      <c r="AU15" s="12">
        <f t="shared" si="8"/>
        <v>782.6760563380282</v>
      </c>
      <c r="AV15" s="16">
        <v>10</v>
      </c>
      <c r="AW15" s="16">
        <v>13300</v>
      </c>
      <c r="AX15" s="16"/>
      <c r="AY15" s="39">
        <f>(AW15+(AX15/100))/AV15</f>
        <v>1330</v>
      </c>
      <c r="AZ15" s="42"/>
      <c r="BA15" s="42"/>
      <c r="BB15" s="42"/>
      <c r="BC15" s="12"/>
      <c r="BD15" s="16"/>
      <c r="BE15" s="16"/>
      <c r="BF15" s="16"/>
      <c r="BG15" s="39"/>
      <c r="BH15" s="42"/>
      <c r="BI15" s="42"/>
      <c r="BJ15" s="42"/>
      <c r="BK15" s="12"/>
      <c r="BL15" s="16"/>
      <c r="BM15" s="16"/>
      <c r="BN15" s="16"/>
      <c r="BO15" s="39"/>
      <c r="BP15" s="42"/>
      <c r="BQ15" s="42"/>
      <c r="BR15" s="42"/>
      <c r="BS15" s="12"/>
      <c r="BT15" s="16"/>
      <c r="BU15" s="16"/>
      <c r="BV15" s="16"/>
      <c r="BW15" s="39"/>
      <c r="BY15" s="3"/>
      <c r="BZ15" s="3"/>
      <c r="CA15" s="3"/>
    </row>
    <row r="16" spans="1:75" ht="15" customHeight="1">
      <c r="A16" s="25">
        <f t="shared" si="9"/>
        <v>9</v>
      </c>
      <c r="B16" s="67" t="s">
        <v>469</v>
      </c>
      <c r="C16" s="42"/>
      <c r="D16" s="42"/>
      <c r="E16" s="42"/>
      <c r="F16" s="24"/>
      <c r="G16" s="70">
        <v>380</v>
      </c>
      <c r="H16" s="70"/>
      <c r="I16" s="70"/>
      <c r="J16" s="70">
        <v>40169</v>
      </c>
      <c r="K16" s="70">
        <v>56</v>
      </c>
      <c r="L16" s="70">
        <v>232</v>
      </c>
      <c r="M16" s="40">
        <f t="shared" si="1"/>
        <v>40169.35532598714</v>
      </c>
      <c r="N16" s="42">
        <v>506811</v>
      </c>
      <c r="O16" s="42"/>
      <c r="P16" s="13">
        <f t="shared" si="2"/>
        <v>12.616856703003247</v>
      </c>
      <c r="Q16" s="13"/>
      <c r="R16" s="16">
        <v>506811</v>
      </c>
      <c r="S16" s="16"/>
      <c r="T16" s="40">
        <f t="shared" si="3"/>
        <v>0.9999999994284986</v>
      </c>
      <c r="U16" s="42">
        <v>20</v>
      </c>
      <c r="V16" s="42">
        <v>1</v>
      </c>
      <c r="W16" s="43">
        <v>19</v>
      </c>
      <c r="X16" s="3">
        <f t="shared" si="10"/>
        <v>9</v>
      </c>
      <c r="Y16" s="16">
        <v>2</v>
      </c>
      <c r="Z16" s="16"/>
      <c r="AA16" s="16">
        <v>1</v>
      </c>
      <c r="AB16" s="16">
        <v>120</v>
      </c>
      <c r="AC16" s="16"/>
      <c r="AD16" s="40">
        <f t="shared" si="4"/>
        <v>1.75</v>
      </c>
      <c r="AE16" s="42">
        <v>309</v>
      </c>
      <c r="AF16" s="42">
        <v>95</v>
      </c>
      <c r="AG16" s="42">
        <v>573</v>
      </c>
      <c r="AH16" s="42">
        <v>40</v>
      </c>
      <c r="AI16" s="42"/>
      <c r="AJ16" s="24">
        <f t="shared" si="5"/>
        <v>573.25</v>
      </c>
      <c r="AK16" s="101">
        <v>84357</v>
      </c>
      <c r="AL16" s="25"/>
      <c r="AM16" s="40">
        <f t="shared" si="6"/>
        <v>147.155691234191</v>
      </c>
      <c r="AN16" s="42">
        <v>276</v>
      </c>
      <c r="AO16" s="42">
        <v>57237</v>
      </c>
      <c r="AP16" s="42"/>
      <c r="AQ16" s="12">
        <f t="shared" si="7"/>
        <v>207.3804347826087</v>
      </c>
      <c r="AR16" s="16">
        <v>27</v>
      </c>
      <c r="AS16" s="16">
        <v>19020</v>
      </c>
      <c r="AT16" s="16"/>
      <c r="AU16" s="39">
        <f t="shared" si="8"/>
        <v>704.4444444444445</v>
      </c>
      <c r="AV16" s="42">
        <v>6</v>
      </c>
      <c r="AW16" s="42">
        <v>8100</v>
      </c>
      <c r="AX16" s="42"/>
      <c r="AY16" s="12">
        <f>(AW16+(AX16/100))/AV16</f>
        <v>1350</v>
      </c>
      <c r="AZ16" s="16"/>
      <c r="BA16" s="16"/>
      <c r="BB16" s="16"/>
      <c r="BC16" s="39"/>
      <c r="BD16" s="42"/>
      <c r="BE16" s="42"/>
      <c r="BF16" s="42"/>
      <c r="BG16" s="12"/>
      <c r="BH16" s="16"/>
      <c r="BI16" s="16"/>
      <c r="BJ16" s="16"/>
      <c r="BK16" s="39"/>
      <c r="BL16" s="42"/>
      <c r="BM16" s="42"/>
      <c r="BN16" s="42"/>
      <c r="BO16" s="12"/>
      <c r="BP16" s="16"/>
      <c r="BQ16" s="16"/>
      <c r="BR16" s="16"/>
      <c r="BS16" s="39"/>
      <c r="BT16" s="42"/>
      <c r="BU16" s="42"/>
      <c r="BV16" s="42"/>
      <c r="BW16" s="12"/>
    </row>
    <row r="17" spans="1:79" s="25" customFormat="1" ht="15" customHeight="1">
      <c r="A17" s="3">
        <f t="shared" si="9"/>
        <v>10</v>
      </c>
      <c r="B17" s="104" t="s">
        <v>470</v>
      </c>
      <c r="C17" s="16">
        <v>64.5</v>
      </c>
      <c r="D17" s="16"/>
      <c r="E17" s="16"/>
      <c r="F17" s="40">
        <f>(D17+(E17/100))/C17</f>
        <v>0</v>
      </c>
      <c r="G17" s="102">
        <v>2</v>
      </c>
      <c r="H17" s="102"/>
      <c r="I17" s="102"/>
      <c r="J17" s="102">
        <v>25315</v>
      </c>
      <c r="K17" s="102">
        <v>20</v>
      </c>
      <c r="L17" s="102">
        <v>16</v>
      </c>
      <c r="M17" s="24">
        <f t="shared" si="1"/>
        <v>25315.125367309458</v>
      </c>
      <c r="N17" s="16">
        <v>277868</v>
      </c>
      <c r="O17" s="16"/>
      <c r="P17" s="76">
        <f t="shared" si="2"/>
        <v>10.976362785815915</v>
      </c>
      <c r="Q17" s="76"/>
      <c r="R17" s="42">
        <v>277868</v>
      </c>
      <c r="S17" s="42"/>
      <c r="T17" s="24">
        <f t="shared" si="3"/>
        <v>0.9999999990931572</v>
      </c>
      <c r="U17" s="16">
        <v>15</v>
      </c>
      <c r="V17" s="16"/>
      <c r="W17" s="71">
        <v>15</v>
      </c>
      <c r="X17" s="25">
        <f t="shared" si="10"/>
        <v>10</v>
      </c>
      <c r="Y17" s="42"/>
      <c r="Z17" s="42"/>
      <c r="AA17" s="42"/>
      <c r="AB17" s="42"/>
      <c r="AC17" s="42"/>
      <c r="AD17" s="24">
        <f t="shared" si="4"/>
        <v>0</v>
      </c>
      <c r="AE17" s="16">
        <f>296+5/6</f>
        <v>296.8333333333333</v>
      </c>
      <c r="AF17" s="16">
        <v>51</v>
      </c>
      <c r="AG17" s="16">
        <v>499</v>
      </c>
      <c r="AH17" s="16">
        <v>136</v>
      </c>
      <c r="AI17" s="16">
        <v>148</v>
      </c>
      <c r="AJ17" s="40">
        <f t="shared" si="5"/>
        <v>499.85339761248855</v>
      </c>
      <c r="AK17" s="103">
        <v>87635</v>
      </c>
      <c r="AL17" s="3"/>
      <c r="AM17" s="24">
        <f t="shared" si="6"/>
        <v>175.32140507313116</v>
      </c>
      <c r="AN17" s="16">
        <f>254+5/6</f>
        <v>254.83333333333334</v>
      </c>
      <c r="AO17" s="16">
        <v>52085</v>
      </c>
      <c r="AP17" s="16"/>
      <c r="AQ17" s="39">
        <f t="shared" si="7"/>
        <v>204.38848920863308</v>
      </c>
      <c r="AR17" s="42">
        <v>37</v>
      </c>
      <c r="AS17" s="42">
        <v>28450</v>
      </c>
      <c r="AT17" s="42"/>
      <c r="AU17" s="12">
        <f t="shared" si="8"/>
        <v>768.918918918919</v>
      </c>
      <c r="AV17" s="16">
        <v>5</v>
      </c>
      <c r="AW17" s="16">
        <v>7100</v>
      </c>
      <c r="AX17" s="16"/>
      <c r="AY17" s="39">
        <f>(AW17+(AX17/100))/AV17</f>
        <v>1420</v>
      </c>
      <c r="AZ17" s="42"/>
      <c r="BA17" s="42"/>
      <c r="BB17" s="42"/>
      <c r="BC17" s="12"/>
      <c r="BD17" s="16"/>
      <c r="BE17" s="16"/>
      <c r="BF17" s="16"/>
      <c r="BG17" s="39"/>
      <c r="BH17" s="42"/>
      <c r="BI17" s="42"/>
      <c r="BJ17" s="42"/>
      <c r="BK17" s="12"/>
      <c r="BL17" s="16"/>
      <c r="BM17" s="16"/>
      <c r="BN17" s="16"/>
      <c r="BO17" s="39"/>
      <c r="BP17" s="42"/>
      <c r="BQ17" s="42"/>
      <c r="BR17" s="42"/>
      <c r="BS17" s="12"/>
      <c r="BT17" s="16"/>
      <c r="BU17" s="16"/>
      <c r="BV17" s="16"/>
      <c r="BW17" s="39"/>
      <c r="BY17" s="3"/>
      <c r="BZ17" s="3"/>
      <c r="CA17" s="3"/>
    </row>
    <row r="18" spans="1:75" ht="15" customHeight="1">
      <c r="A18" s="25">
        <f t="shared" si="9"/>
        <v>11</v>
      </c>
      <c r="B18" s="67" t="s">
        <v>471</v>
      </c>
      <c r="C18" s="42">
        <v>64.5</v>
      </c>
      <c r="D18" s="42"/>
      <c r="E18" s="42"/>
      <c r="F18" s="24">
        <f>(D18+(E18/100))/C18</f>
        <v>0</v>
      </c>
      <c r="G18" s="70"/>
      <c r="H18" s="70"/>
      <c r="I18" s="70"/>
      <c r="J18" s="70">
        <v>16367</v>
      </c>
      <c r="K18" s="70"/>
      <c r="L18" s="70"/>
      <c r="M18" s="40">
        <f t="shared" si="1"/>
        <v>16367</v>
      </c>
      <c r="N18" s="42">
        <v>144654</v>
      </c>
      <c r="O18" s="42"/>
      <c r="P18" s="13">
        <f t="shared" si="2"/>
        <v>8.83814993584652</v>
      </c>
      <c r="Q18" s="13" t="s">
        <v>508</v>
      </c>
      <c r="R18" s="16">
        <v>173584</v>
      </c>
      <c r="S18" s="16">
        <v>80</v>
      </c>
      <c r="T18" s="40">
        <f t="shared" si="3"/>
        <v>1.199994467878703</v>
      </c>
      <c r="U18" s="42">
        <v>7</v>
      </c>
      <c r="V18" s="42"/>
      <c r="W18" s="43">
        <v>7</v>
      </c>
      <c r="X18" s="3">
        <f t="shared" si="10"/>
        <v>11</v>
      </c>
      <c r="Y18" s="16"/>
      <c r="Z18" s="16"/>
      <c r="AA18" s="16"/>
      <c r="AB18" s="16"/>
      <c r="AC18" s="16"/>
      <c r="AD18" s="40">
        <f t="shared" si="4"/>
        <v>0</v>
      </c>
      <c r="AE18" s="42">
        <v>140</v>
      </c>
      <c r="AF18" s="42">
        <v>123</v>
      </c>
      <c r="AG18" s="42">
        <v>276</v>
      </c>
      <c r="AH18" s="42">
        <v>120</v>
      </c>
      <c r="AI18" s="42"/>
      <c r="AJ18" s="24">
        <f t="shared" si="5"/>
        <v>276.75</v>
      </c>
      <c r="AK18" s="101">
        <v>35080</v>
      </c>
      <c r="AL18" s="25"/>
      <c r="AM18" s="40">
        <f t="shared" si="6"/>
        <v>126.75700090334237</v>
      </c>
      <c r="AN18" s="42">
        <v>131</v>
      </c>
      <c r="AO18" s="42">
        <v>29225</v>
      </c>
      <c r="AP18" s="42"/>
      <c r="AQ18" s="12">
        <f t="shared" si="7"/>
        <v>223.0916030534351</v>
      </c>
      <c r="AR18" s="16">
        <v>9</v>
      </c>
      <c r="AS18" s="16">
        <v>5855</v>
      </c>
      <c r="AT18" s="16"/>
      <c r="AU18" s="39">
        <f t="shared" si="8"/>
        <v>650.5555555555555</v>
      </c>
      <c r="AV18" s="42"/>
      <c r="AW18" s="42"/>
      <c r="AX18" s="42"/>
      <c r="AY18" s="12"/>
      <c r="AZ18" s="16"/>
      <c r="BA18" s="16"/>
      <c r="BB18" s="16"/>
      <c r="BC18" s="39"/>
      <c r="BD18" s="42"/>
      <c r="BE18" s="42"/>
      <c r="BF18" s="42"/>
      <c r="BG18" s="12"/>
      <c r="BH18" s="16"/>
      <c r="BI18" s="16"/>
      <c r="BJ18" s="16"/>
      <c r="BK18" s="39"/>
      <c r="BL18" s="42"/>
      <c r="BM18" s="42"/>
      <c r="BN18" s="42"/>
      <c r="BO18" s="12"/>
      <c r="BP18" s="16"/>
      <c r="BQ18" s="16"/>
      <c r="BR18" s="16"/>
      <c r="BS18" s="39"/>
      <c r="BT18" s="42"/>
      <c r="BU18" s="42"/>
      <c r="BV18" s="42"/>
      <c r="BW18" s="12"/>
    </row>
    <row r="19" spans="1:79" s="25" customFormat="1" ht="15" customHeight="1">
      <c r="A19" s="3">
        <f t="shared" si="9"/>
        <v>12</v>
      </c>
      <c r="B19" s="104" t="s">
        <v>472</v>
      </c>
      <c r="C19" s="16">
        <v>87</v>
      </c>
      <c r="D19" s="16">
        <v>3840</v>
      </c>
      <c r="E19" s="16"/>
      <c r="F19" s="40">
        <f>(D19+(E19/100))/C19</f>
        <v>44.13793103448276</v>
      </c>
      <c r="G19" s="102"/>
      <c r="H19" s="102"/>
      <c r="I19" s="102"/>
      <c r="J19" s="102">
        <v>16997</v>
      </c>
      <c r="K19" s="102">
        <v>20</v>
      </c>
      <c r="L19" s="102">
        <v>11</v>
      </c>
      <c r="M19" s="24">
        <f t="shared" si="1"/>
        <v>16997.125252525253</v>
      </c>
      <c r="N19" s="16">
        <v>165168</v>
      </c>
      <c r="O19" s="16">
        <v>70</v>
      </c>
      <c r="P19" s="76">
        <f t="shared" si="2"/>
        <v>9.717407946703286</v>
      </c>
      <c r="Q19" s="76" t="s">
        <v>508</v>
      </c>
      <c r="R19" s="42">
        <v>198202</v>
      </c>
      <c r="S19" s="42">
        <v>44</v>
      </c>
      <c r="T19" s="24">
        <f t="shared" si="3"/>
        <v>1.1999992415760607</v>
      </c>
      <c r="U19" s="101">
        <v>5</v>
      </c>
      <c r="V19" s="16">
        <v>1</v>
      </c>
      <c r="W19" s="71">
        <v>4</v>
      </c>
      <c r="X19" s="25">
        <f t="shared" si="10"/>
        <v>12</v>
      </c>
      <c r="Y19" s="42"/>
      <c r="Z19" s="42"/>
      <c r="AA19" s="42"/>
      <c r="AB19" s="42"/>
      <c r="AC19" s="42"/>
      <c r="AD19" s="24">
        <f t="shared" si="4"/>
        <v>0</v>
      </c>
      <c r="AE19" s="16">
        <f>180+1/6</f>
        <v>180.16666666666666</v>
      </c>
      <c r="AF19" s="16">
        <v>206</v>
      </c>
      <c r="AG19" s="16">
        <v>293</v>
      </c>
      <c r="AH19" s="16">
        <v>82</v>
      </c>
      <c r="AI19" s="16"/>
      <c r="AJ19" s="40">
        <f t="shared" si="5"/>
        <v>293.5125</v>
      </c>
      <c r="AK19" s="103">
        <v>64853</v>
      </c>
      <c r="AL19" s="3"/>
      <c r="AM19" s="24">
        <f t="shared" si="6"/>
        <v>220.95481453089732</v>
      </c>
      <c r="AN19" s="16">
        <f>153+1/6</f>
        <v>153.16666666666666</v>
      </c>
      <c r="AO19" s="16">
        <v>43883</v>
      </c>
      <c r="AP19" s="16"/>
      <c r="AQ19" s="39">
        <f t="shared" si="7"/>
        <v>286.50489662676824</v>
      </c>
      <c r="AR19" s="42">
        <v>23</v>
      </c>
      <c r="AS19" s="42">
        <v>15570</v>
      </c>
      <c r="AT19" s="42"/>
      <c r="AU19" s="12">
        <f t="shared" si="8"/>
        <v>676.9565217391304</v>
      </c>
      <c r="AV19" s="16">
        <v>4</v>
      </c>
      <c r="AW19" s="16">
        <v>5400</v>
      </c>
      <c r="AX19" s="16"/>
      <c r="AY19" s="39">
        <f>(AW19+(AX19/100))/AV19</f>
        <v>1350</v>
      </c>
      <c r="AZ19" s="42"/>
      <c r="BA19" s="42"/>
      <c r="BB19" s="42"/>
      <c r="BC19" s="12"/>
      <c r="BD19" s="16"/>
      <c r="BE19" s="16"/>
      <c r="BF19" s="16"/>
      <c r="BG19" s="39"/>
      <c r="BH19" s="42"/>
      <c r="BI19" s="42"/>
      <c r="BJ19" s="42"/>
      <c r="BK19" s="12"/>
      <c r="BL19" s="16"/>
      <c r="BM19" s="16"/>
      <c r="BN19" s="16"/>
      <c r="BO19" s="39"/>
      <c r="BP19" s="42"/>
      <c r="BQ19" s="42"/>
      <c r="BR19" s="42"/>
      <c r="BS19" s="12"/>
      <c r="BT19" s="16"/>
      <c r="BU19" s="16"/>
      <c r="BV19" s="16"/>
      <c r="BW19" s="39"/>
      <c r="BY19" s="3"/>
      <c r="BZ19" s="3"/>
      <c r="CA19" s="3"/>
    </row>
    <row r="20" spans="1:75" ht="15" customHeight="1">
      <c r="A20" s="25">
        <f t="shared" si="9"/>
        <v>13</v>
      </c>
      <c r="B20" s="67" t="s">
        <v>473</v>
      </c>
      <c r="C20" s="42">
        <f>93+1/3</f>
        <v>93.33333333333333</v>
      </c>
      <c r="D20" s="42"/>
      <c r="E20" s="42"/>
      <c r="F20" s="24">
        <f>(D20+(E20/100))/C20</f>
        <v>0</v>
      </c>
      <c r="G20" s="70"/>
      <c r="H20" s="70"/>
      <c r="I20" s="70"/>
      <c r="J20" s="70">
        <v>24606</v>
      </c>
      <c r="K20" s="70">
        <v>7</v>
      </c>
      <c r="L20" s="70"/>
      <c r="M20" s="40">
        <f t="shared" si="1"/>
        <v>24606.04375</v>
      </c>
      <c r="N20" s="42">
        <v>177236</v>
      </c>
      <c r="O20" s="42"/>
      <c r="P20" s="13">
        <f t="shared" si="2"/>
        <v>7.202945820983513</v>
      </c>
      <c r="Q20" s="13" t="s">
        <v>371</v>
      </c>
      <c r="R20" s="16">
        <v>186097</v>
      </c>
      <c r="S20" s="16">
        <v>80</v>
      </c>
      <c r="T20" s="40">
        <f t="shared" si="3"/>
        <v>1.0499954852647093</v>
      </c>
      <c r="U20" s="42">
        <v>5</v>
      </c>
      <c r="V20" s="42"/>
      <c r="W20" s="43">
        <v>5</v>
      </c>
      <c r="X20" s="3">
        <f t="shared" si="10"/>
        <v>13</v>
      </c>
      <c r="Y20" s="16"/>
      <c r="Z20" s="16"/>
      <c r="AA20" s="16"/>
      <c r="AB20" s="16"/>
      <c r="AC20" s="16"/>
      <c r="AD20" s="40">
        <f t="shared" si="4"/>
        <v>0</v>
      </c>
      <c r="AE20" s="42">
        <v>149</v>
      </c>
      <c r="AF20" s="42">
        <v>38</v>
      </c>
      <c r="AG20" s="42">
        <v>293</v>
      </c>
      <c r="AH20" s="42">
        <v>120</v>
      </c>
      <c r="AI20" s="42"/>
      <c r="AJ20" s="24">
        <f t="shared" si="5"/>
        <v>293.75</v>
      </c>
      <c r="AK20" s="101">
        <v>40617</v>
      </c>
      <c r="AL20" s="25"/>
      <c r="AM20" s="40">
        <f t="shared" si="6"/>
        <v>138.27063829787235</v>
      </c>
      <c r="AN20" s="42">
        <v>140</v>
      </c>
      <c r="AO20" s="42">
        <v>33477</v>
      </c>
      <c r="AP20" s="42"/>
      <c r="AQ20" s="12">
        <f t="shared" si="7"/>
        <v>239.12142857142857</v>
      </c>
      <c r="AR20" s="16">
        <v>7</v>
      </c>
      <c r="AS20" s="16">
        <v>5020</v>
      </c>
      <c r="AT20" s="16"/>
      <c r="AU20" s="39">
        <f t="shared" si="8"/>
        <v>717.1428571428571</v>
      </c>
      <c r="AV20" s="42">
        <v>2</v>
      </c>
      <c r="AW20" s="42">
        <v>2120</v>
      </c>
      <c r="AX20" s="42"/>
      <c r="AY20" s="12">
        <f>(AW20+(AX20/100))/AV20</f>
        <v>1060</v>
      </c>
      <c r="AZ20" s="16"/>
      <c r="BA20" s="16"/>
      <c r="BB20" s="16"/>
      <c r="BC20" s="39"/>
      <c r="BD20" s="42"/>
      <c r="BE20" s="42"/>
      <c r="BF20" s="42"/>
      <c r="BG20" s="12"/>
      <c r="BH20" s="16"/>
      <c r="BI20" s="16"/>
      <c r="BJ20" s="16"/>
      <c r="BK20" s="39"/>
      <c r="BL20" s="42"/>
      <c r="BM20" s="42"/>
      <c r="BN20" s="42"/>
      <c r="BO20" s="12"/>
      <c r="BP20" s="16"/>
      <c r="BQ20" s="16"/>
      <c r="BR20" s="16"/>
      <c r="BS20" s="39"/>
      <c r="BT20" s="42"/>
      <c r="BU20" s="42"/>
      <c r="BV20" s="42"/>
      <c r="BW20" s="12"/>
    </row>
    <row r="21" spans="1:79" s="25" customFormat="1" ht="15" customHeight="1">
      <c r="A21" s="3">
        <f t="shared" si="9"/>
        <v>14</v>
      </c>
      <c r="B21" s="104" t="s">
        <v>474</v>
      </c>
      <c r="C21" s="16">
        <v>53</v>
      </c>
      <c r="D21" s="16">
        <v>3181</v>
      </c>
      <c r="E21" s="16"/>
      <c r="F21" s="40">
        <f>(D21+(E21/100))/C21</f>
        <v>60.0188679245283</v>
      </c>
      <c r="G21" s="102"/>
      <c r="H21" s="102"/>
      <c r="I21" s="102"/>
      <c r="J21" s="102">
        <v>21855</v>
      </c>
      <c r="K21" s="102">
        <v>80</v>
      </c>
      <c r="L21" s="102"/>
      <c r="M21" s="24">
        <f t="shared" si="1"/>
        <v>21855.5</v>
      </c>
      <c r="N21" s="16">
        <v>119823</v>
      </c>
      <c r="O21" s="16"/>
      <c r="P21" s="76">
        <f t="shared" si="2"/>
        <v>5.482510123309922</v>
      </c>
      <c r="Q21" s="76"/>
      <c r="R21" s="42">
        <v>119823</v>
      </c>
      <c r="S21" s="42"/>
      <c r="T21" s="24">
        <f t="shared" si="3"/>
        <v>0.999999998949608</v>
      </c>
      <c r="U21" s="16">
        <v>2</v>
      </c>
      <c r="V21" s="16"/>
      <c r="W21" s="71">
        <v>2</v>
      </c>
      <c r="X21" s="25">
        <f t="shared" si="10"/>
        <v>14</v>
      </c>
      <c r="Y21" s="42"/>
      <c r="Z21" s="42"/>
      <c r="AA21" s="42"/>
      <c r="AB21" s="42"/>
      <c r="AC21" s="42"/>
      <c r="AD21" s="24">
        <f t="shared" si="4"/>
        <v>0</v>
      </c>
      <c r="AE21" s="16">
        <v>118</v>
      </c>
      <c r="AF21" s="16">
        <v>25</v>
      </c>
      <c r="AG21" s="16">
        <v>263</v>
      </c>
      <c r="AH21" s="16"/>
      <c r="AI21" s="16"/>
      <c r="AJ21" s="40">
        <f t="shared" si="5"/>
        <v>263</v>
      </c>
      <c r="AK21" s="103">
        <v>26713</v>
      </c>
      <c r="AL21" s="3"/>
      <c r="AM21" s="24">
        <f t="shared" si="6"/>
        <v>101.5703422053232</v>
      </c>
      <c r="AN21" s="16">
        <v>115</v>
      </c>
      <c r="AO21" s="16">
        <v>24563</v>
      </c>
      <c r="AP21" s="16"/>
      <c r="AQ21" s="39">
        <f t="shared" si="7"/>
        <v>213.59130434782608</v>
      </c>
      <c r="AR21" s="42">
        <v>3</v>
      </c>
      <c r="AS21" s="42">
        <v>2150</v>
      </c>
      <c r="AT21" s="42"/>
      <c r="AU21" s="12">
        <f t="shared" si="8"/>
        <v>716.6666666666666</v>
      </c>
      <c r="AV21" s="16"/>
      <c r="AW21" s="16"/>
      <c r="AX21" s="16"/>
      <c r="AY21" s="39"/>
      <c r="AZ21" s="42"/>
      <c r="BA21" s="42"/>
      <c r="BB21" s="42"/>
      <c r="BC21" s="12"/>
      <c r="BD21" s="16"/>
      <c r="BE21" s="16"/>
      <c r="BF21" s="16"/>
      <c r="BG21" s="39"/>
      <c r="BH21" s="42"/>
      <c r="BI21" s="42"/>
      <c r="BJ21" s="42"/>
      <c r="BK21" s="12"/>
      <c r="BL21" s="16"/>
      <c r="BM21" s="16"/>
      <c r="BN21" s="16"/>
      <c r="BO21" s="39"/>
      <c r="BP21" s="42"/>
      <c r="BQ21" s="42"/>
      <c r="BR21" s="42"/>
      <c r="BS21" s="12"/>
      <c r="BT21" s="16"/>
      <c r="BU21" s="16"/>
      <c r="BV21" s="16"/>
      <c r="BW21" s="39"/>
      <c r="BY21" s="3"/>
      <c r="BZ21" s="3"/>
      <c r="CA21" s="3"/>
    </row>
    <row r="22" spans="1:75" ht="15" customHeight="1">
      <c r="A22" s="25">
        <f t="shared" si="9"/>
        <v>15</v>
      </c>
      <c r="B22" s="67" t="s">
        <v>475</v>
      </c>
      <c r="C22" s="42"/>
      <c r="D22" s="42"/>
      <c r="E22" s="42"/>
      <c r="F22" s="24"/>
      <c r="G22" s="70"/>
      <c r="H22" s="70"/>
      <c r="I22" s="70"/>
      <c r="J22" s="70">
        <v>32647</v>
      </c>
      <c r="K22" s="70">
        <v>120</v>
      </c>
      <c r="L22" s="70"/>
      <c r="M22" s="40">
        <f t="shared" si="1"/>
        <v>32647.75</v>
      </c>
      <c r="N22" s="42">
        <v>209855</v>
      </c>
      <c r="O22" s="42">
        <v>50</v>
      </c>
      <c r="P22" s="13">
        <f t="shared" si="2"/>
        <v>6.427854905774518</v>
      </c>
      <c r="Q22" s="13" t="s">
        <v>508</v>
      </c>
      <c r="R22" s="16">
        <v>251826</v>
      </c>
      <c r="S22" s="16">
        <v>70</v>
      </c>
      <c r="T22" s="40">
        <f t="shared" si="3"/>
        <v>1.1999982122107316</v>
      </c>
      <c r="U22" s="42">
        <v>8</v>
      </c>
      <c r="V22" s="42"/>
      <c r="W22" s="43">
        <v>8</v>
      </c>
      <c r="X22" s="3">
        <f t="shared" si="10"/>
        <v>15</v>
      </c>
      <c r="Y22" s="16"/>
      <c r="Z22" s="16"/>
      <c r="AA22" s="16"/>
      <c r="AB22" s="16"/>
      <c r="AC22" s="16"/>
      <c r="AD22" s="40">
        <f t="shared" si="4"/>
        <v>0</v>
      </c>
      <c r="AE22" s="42">
        <v>220</v>
      </c>
      <c r="AF22" s="42">
        <v>1</v>
      </c>
      <c r="AG22" s="42">
        <v>418</v>
      </c>
      <c r="AH22" s="42">
        <v>40</v>
      </c>
      <c r="AI22" s="42"/>
      <c r="AJ22" s="24">
        <f t="shared" si="5"/>
        <v>418.25</v>
      </c>
      <c r="AK22" s="101">
        <v>38879</v>
      </c>
      <c r="AL22" s="25"/>
      <c r="AM22" s="40">
        <f t="shared" si="6"/>
        <v>92.95636580992229</v>
      </c>
      <c r="AN22" s="42">
        <v>216</v>
      </c>
      <c r="AO22" s="42">
        <v>36229</v>
      </c>
      <c r="AP22" s="42"/>
      <c r="AQ22" s="12">
        <f t="shared" si="7"/>
        <v>167.72685185185185</v>
      </c>
      <c r="AR22" s="16">
        <v>4</v>
      </c>
      <c r="AS22" s="16">
        <v>2650</v>
      </c>
      <c r="AT22" s="16"/>
      <c r="AU22" s="39">
        <f t="shared" si="8"/>
        <v>662.5</v>
      </c>
      <c r="AV22" s="42"/>
      <c r="AW22" s="42"/>
      <c r="AX22" s="42"/>
      <c r="AY22" s="12"/>
      <c r="AZ22" s="16"/>
      <c r="BA22" s="16"/>
      <c r="BB22" s="16"/>
      <c r="BC22" s="39"/>
      <c r="BD22" s="42"/>
      <c r="BE22" s="42"/>
      <c r="BF22" s="42"/>
      <c r="BG22" s="12"/>
      <c r="BH22" s="16"/>
      <c r="BI22" s="16"/>
      <c r="BJ22" s="16"/>
      <c r="BK22" s="39"/>
      <c r="BL22" s="42"/>
      <c r="BM22" s="42"/>
      <c r="BN22" s="42"/>
      <c r="BO22" s="12"/>
      <c r="BP22" s="16"/>
      <c r="BQ22" s="16"/>
      <c r="BR22" s="16"/>
      <c r="BS22" s="39"/>
      <c r="BT22" s="42"/>
      <c r="BU22" s="42"/>
      <c r="BV22" s="42"/>
      <c r="BW22" s="12"/>
    </row>
    <row r="23" spans="1:79" s="25" customFormat="1" ht="15" customHeight="1">
      <c r="A23" s="3">
        <f t="shared" si="9"/>
        <v>16</v>
      </c>
      <c r="B23" s="104" t="s">
        <v>476</v>
      </c>
      <c r="C23" s="16">
        <v>18.75</v>
      </c>
      <c r="D23" s="16">
        <v>1310</v>
      </c>
      <c r="E23" s="16"/>
      <c r="F23" s="40">
        <f aca="true" t="shared" si="11" ref="F23:F37">(D23+(E23/100))/C23</f>
        <v>69.86666666666666</v>
      </c>
      <c r="G23" s="102"/>
      <c r="H23" s="102"/>
      <c r="I23" s="102"/>
      <c r="J23" s="102">
        <v>8974</v>
      </c>
      <c r="K23" s="102">
        <v>15</v>
      </c>
      <c r="L23" s="102">
        <v>18</v>
      </c>
      <c r="M23" s="24">
        <f t="shared" si="1"/>
        <v>8974.09416322314</v>
      </c>
      <c r="N23" s="16">
        <v>142101</v>
      </c>
      <c r="O23" s="16"/>
      <c r="P23" s="76">
        <f t="shared" si="2"/>
        <v>15.834578667822104</v>
      </c>
      <c r="Q23" s="76" t="s">
        <v>494</v>
      </c>
      <c r="R23" s="42">
        <v>156311</v>
      </c>
      <c r="S23" s="42">
        <v>10</v>
      </c>
      <c r="T23" s="24">
        <f t="shared" si="3"/>
        <v>1.0999992934612506</v>
      </c>
      <c r="U23" s="16">
        <v>2</v>
      </c>
      <c r="V23" s="16"/>
      <c r="W23" s="71">
        <v>2</v>
      </c>
      <c r="X23" s="25">
        <f t="shared" si="10"/>
        <v>16</v>
      </c>
      <c r="Y23" s="42"/>
      <c r="Z23" s="42"/>
      <c r="AA23" s="42"/>
      <c r="AB23" s="42"/>
      <c r="AC23" s="42"/>
      <c r="AD23" s="24">
        <f t="shared" si="4"/>
        <v>0</v>
      </c>
      <c r="AE23" s="16">
        <v>219.25</v>
      </c>
      <c r="AF23" s="16">
        <v>203</v>
      </c>
      <c r="AG23" s="16">
        <v>255</v>
      </c>
      <c r="AH23" s="16">
        <v>142</v>
      </c>
      <c r="AI23" s="16">
        <v>174</v>
      </c>
      <c r="AJ23" s="40">
        <f t="shared" si="5"/>
        <v>255.89149449035813</v>
      </c>
      <c r="AK23" s="103">
        <v>83984</v>
      </c>
      <c r="AL23" s="103">
        <v>50</v>
      </c>
      <c r="AM23" s="24">
        <f t="shared" si="6"/>
        <v>328.2035620889482</v>
      </c>
      <c r="AN23" s="16">
        <v>170.25</v>
      </c>
      <c r="AO23" s="16">
        <v>42949</v>
      </c>
      <c r="AP23" s="16"/>
      <c r="AQ23" s="39">
        <f t="shared" si="7"/>
        <v>252.27019089574156</v>
      </c>
      <c r="AR23" s="42">
        <v>42</v>
      </c>
      <c r="AS23" s="42">
        <v>30935</v>
      </c>
      <c r="AT23" s="42">
        <v>50</v>
      </c>
      <c r="AU23" s="12">
        <f t="shared" si="8"/>
        <v>736.5595238095239</v>
      </c>
      <c r="AV23" s="16">
        <v>7</v>
      </c>
      <c r="AW23" s="16">
        <v>10100</v>
      </c>
      <c r="AX23" s="16"/>
      <c r="AY23" s="39">
        <f>(AW23+(AX23/100))/AV23</f>
        <v>1442.857142857143</v>
      </c>
      <c r="AZ23" s="42"/>
      <c r="BA23" s="42"/>
      <c r="BB23" s="42"/>
      <c r="BC23" s="12"/>
      <c r="BD23" s="16"/>
      <c r="BE23" s="16"/>
      <c r="BF23" s="16"/>
      <c r="BG23" s="39"/>
      <c r="BH23" s="42"/>
      <c r="BI23" s="42"/>
      <c r="BJ23" s="42"/>
      <c r="BK23" s="12"/>
      <c r="BL23" s="16"/>
      <c r="BM23" s="16"/>
      <c r="BN23" s="16"/>
      <c r="BO23" s="39"/>
      <c r="BP23" s="42"/>
      <c r="BQ23" s="42"/>
      <c r="BR23" s="42"/>
      <c r="BS23" s="12"/>
      <c r="BT23" s="16"/>
      <c r="BU23" s="16"/>
      <c r="BV23" s="16"/>
      <c r="BW23" s="39"/>
      <c r="BY23" s="3"/>
      <c r="BZ23" s="3"/>
      <c r="CA23" s="3"/>
    </row>
    <row r="24" spans="1:75" ht="15" customHeight="1">
      <c r="A24" s="25">
        <f t="shared" si="9"/>
        <v>17</v>
      </c>
      <c r="B24" s="67" t="s">
        <v>477</v>
      </c>
      <c r="C24" s="42">
        <v>167.5</v>
      </c>
      <c r="D24" s="42">
        <v>6957</v>
      </c>
      <c r="E24" s="42"/>
      <c r="F24" s="24">
        <f t="shared" si="11"/>
        <v>41.53432835820895</v>
      </c>
      <c r="G24" s="70"/>
      <c r="H24" s="70"/>
      <c r="I24" s="70"/>
      <c r="J24" s="70">
        <v>26658</v>
      </c>
      <c r="K24" s="70">
        <v>40</v>
      </c>
      <c r="L24" s="70"/>
      <c r="M24" s="40">
        <f t="shared" si="1"/>
        <v>26658.25</v>
      </c>
      <c r="N24" s="42">
        <v>160907</v>
      </c>
      <c r="O24" s="42"/>
      <c r="P24" s="13">
        <f t="shared" si="2"/>
        <v>6.035917586488235</v>
      </c>
      <c r="Q24" s="13" t="s">
        <v>497</v>
      </c>
      <c r="R24" s="16">
        <v>209179</v>
      </c>
      <c r="S24" s="16">
        <v>10</v>
      </c>
      <c r="T24" s="40">
        <f t="shared" si="3"/>
        <v>1.2999993774034988</v>
      </c>
      <c r="U24" s="42"/>
      <c r="V24" s="42"/>
      <c r="W24" s="43"/>
      <c r="X24" s="3">
        <f t="shared" si="10"/>
        <v>17</v>
      </c>
      <c r="Y24" s="16"/>
      <c r="Z24" s="16"/>
      <c r="AA24" s="16"/>
      <c r="AB24" s="16"/>
      <c r="AC24" s="16"/>
      <c r="AD24" s="40">
        <f t="shared" si="4"/>
        <v>0</v>
      </c>
      <c r="AE24" s="42">
        <v>136</v>
      </c>
      <c r="AF24" s="42">
        <v>173</v>
      </c>
      <c r="AG24" s="42">
        <v>226</v>
      </c>
      <c r="AH24" s="42">
        <v>40</v>
      </c>
      <c r="AI24" s="42"/>
      <c r="AJ24" s="24">
        <f t="shared" si="5"/>
        <v>226.25</v>
      </c>
      <c r="AK24" s="101">
        <v>30569</v>
      </c>
      <c r="AL24" s="25"/>
      <c r="AM24" s="40">
        <f t="shared" si="6"/>
        <v>135.11160220994475</v>
      </c>
      <c r="AN24" s="42">
        <v>130</v>
      </c>
      <c r="AO24" s="42">
        <v>26839</v>
      </c>
      <c r="AP24" s="42"/>
      <c r="AQ24" s="12">
        <f t="shared" si="7"/>
        <v>206.45384615384614</v>
      </c>
      <c r="AR24" s="16">
        <v>6</v>
      </c>
      <c r="AS24" s="16">
        <v>3730</v>
      </c>
      <c r="AT24" s="16"/>
      <c r="AU24" s="39">
        <f t="shared" si="8"/>
        <v>621.6666666666666</v>
      </c>
      <c r="AV24" s="42"/>
      <c r="AW24" s="42"/>
      <c r="AX24" s="42"/>
      <c r="AY24" s="12"/>
      <c r="AZ24" s="16"/>
      <c r="BA24" s="16"/>
      <c r="BB24" s="16"/>
      <c r="BC24" s="39"/>
      <c r="BD24" s="42"/>
      <c r="BE24" s="42"/>
      <c r="BF24" s="42"/>
      <c r="BG24" s="12"/>
      <c r="BH24" s="16"/>
      <c r="BI24" s="16"/>
      <c r="BJ24" s="16"/>
      <c r="BK24" s="39"/>
      <c r="BL24" s="42"/>
      <c r="BM24" s="42"/>
      <c r="BN24" s="42"/>
      <c r="BO24" s="12"/>
      <c r="BP24" s="16"/>
      <c r="BQ24" s="16"/>
      <c r="BR24" s="16"/>
      <c r="BS24" s="39"/>
      <c r="BT24" s="42"/>
      <c r="BU24" s="42"/>
      <c r="BV24" s="42"/>
      <c r="BW24" s="12"/>
    </row>
    <row r="25" spans="1:79" s="25" customFormat="1" ht="15" customHeight="1">
      <c r="A25" s="3">
        <f t="shared" si="9"/>
        <v>18</v>
      </c>
      <c r="B25" s="104" t="s">
        <v>478</v>
      </c>
      <c r="C25" s="16">
        <v>203.25</v>
      </c>
      <c r="D25" s="16">
        <v>930</v>
      </c>
      <c r="E25" s="16"/>
      <c r="F25" s="40">
        <f t="shared" si="11"/>
        <v>4.575645756457565</v>
      </c>
      <c r="G25" s="102"/>
      <c r="H25" s="102"/>
      <c r="I25" s="102"/>
      <c r="J25" s="102">
        <v>24824</v>
      </c>
      <c r="K25" s="102">
        <v>64</v>
      </c>
      <c r="L25" s="102">
        <v>76</v>
      </c>
      <c r="M25" s="24">
        <f t="shared" si="1"/>
        <v>24824.40174471993</v>
      </c>
      <c r="N25" s="16">
        <v>394042</v>
      </c>
      <c r="O25" s="16">
        <v>50</v>
      </c>
      <c r="P25" s="76">
        <f aca="true" t="shared" si="12" ref="P25:P37">N25/(J25+(K25/160)+(L25/43560))</f>
        <v>15.873172052728782</v>
      </c>
      <c r="Q25" s="76" t="s">
        <v>494</v>
      </c>
      <c r="R25" s="42">
        <v>433446</v>
      </c>
      <c r="S25" s="42">
        <v>80</v>
      </c>
      <c r="T25" s="24">
        <f t="shared" si="3"/>
        <v>1.0999986190548072</v>
      </c>
      <c r="U25" s="101">
        <v>3</v>
      </c>
      <c r="V25" s="16"/>
      <c r="W25" s="71">
        <v>3</v>
      </c>
      <c r="X25" s="25">
        <f t="shared" si="10"/>
        <v>18</v>
      </c>
      <c r="Y25" s="42"/>
      <c r="Z25" s="42"/>
      <c r="AA25" s="42"/>
      <c r="AB25" s="42"/>
      <c r="AC25" s="42"/>
      <c r="AD25" s="24">
        <f t="shared" si="4"/>
        <v>0</v>
      </c>
      <c r="AE25" s="16">
        <v>292.5</v>
      </c>
      <c r="AF25" s="16">
        <v>245</v>
      </c>
      <c r="AG25" s="16">
        <v>371</v>
      </c>
      <c r="AH25" s="16">
        <v>15</v>
      </c>
      <c r="AI25" s="16">
        <v>33</v>
      </c>
      <c r="AJ25" s="40">
        <f t="shared" si="5"/>
        <v>371.0945075757576</v>
      </c>
      <c r="AK25" s="103">
        <v>108023</v>
      </c>
      <c r="AL25" s="3"/>
      <c r="AM25" s="24">
        <f t="shared" si="6"/>
        <v>291.092963637969</v>
      </c>
      <c r="AN25" s="16">
        <v>242.5</v>
      </c>
      <c r="AO25" s="16">
        <v>69363</v>
      </c>
      <c r="AP25" s="16"/>
      <c r="AQ25" s="39">
        <f t="shared" si="7"/>
        <v>286.03298969072165</v>
      </c>
      <c r="AR25" s="42">
        <v>42</v>
      </c>
      <c r="AS25" s="42">
        <v>28660</v>
      </c>
      <c r="AT25" s="42"/>
      <c r="AU25" s="12">
        <f t="shared" si="8"/>
        <v>682.3809523809524</v>
      </c>
      <c r="AV25" s="16">
        <v>8</v>
      </c>
      <c r="AW25" s="16">
        <v>10000</v>
      </c>
      <c r="AX25" s="16"/>
      <c r="AY25" s="39">
        <f>(AW25+(AX25/100))/AV25</f>
        <v>1250</v>
      </c>
      <c r="AZ25" s="42"/>
      <c r="BA25" s="42"/>
      <c r="BB25" s="42"/>
      <c r="BC25" s="12"/>
      <c r="BD25" s="16"/>
      <c r="BE25" s="16"/>
      <c r="BF25" s="16"/>
      <c r="BG25" s="39"/>
      <c r="BH25" s="42"/>
      <c r="BI25" s="42"/>
      <c r="BJ25" s="42"/>
      <c r="BK25" s="12"/>
      <c r="BL25" s="16"/>
      <c r="BM25" s="16"/>
      <c r="BN25" s="16"/>
      <c r="BO25" s="39"/>
      <c r="BP25" s="42"/>
      <c r="BQ25" s="42"/>
      <c r="BR25" s="42"/>
      <c r="BS25" s="12"/>
      <c r="BT25" s="16"/>
      <c r="BU25" s="16"/>
      <c r="BV25" s="16"/>
      <c r="BW25" s="39"/>
      <c r="BY25" s="3"/>
      <c r="BZ25" s="3"/>
      <c r="CA25" s="3"/>
    </row>
    <row r="26" spans="1:75" ht="15" customHeight="1">
      <c r="A26" s="25">
        <f t="shared" si="9"/>
        <v>19</v>
      </c>
      <c r="B26" s="67" t="s">
        <v>479</v>
      </c>
      <c r="C26" s="42">
        <f>148+2/3</f>
        <v>148.66666666666666</v>
      </c>
      <c r="D26" s="42">
        <v>7835</v>
      </c>
      <c r="E26" s="42"/>
      <c r="F26" s="24">
        <f t="shared" si="11"/>
        <v>52.7017937219731</v>
      </c>
      <c r="G26" s="70"/>
      <c r="H26" s="70"/>
      <c r="I26" s="70"/>
      <c r="J26" s="70">
        <v>33636</v>
      </c>
      <c r="K26" s="70"/>
      <c r="L26" s="70"/>
      <c r="M26" s="40">
        <f t="shared" si="1"/>
        <v>33636</v>
      </c>
      <c r="N26" s="42">
        <v>287441</v>
      </c>
      <c r="O26" s="42"/>
      <c r="P26" s="13">
        <f t="shared" si="12"/>
        <v>8.545635628493281</v>
      </c>
      <c r="Q26" s="13" t="s">
        <v>494</v>
      </c>
      <c r="R26" s="16">
        <v>316185</v>
      </c>
      <c r="S26" s="16">
        <v>10</v>
      </c>
      <c r="T26" s="40">
        <f t="shared" si="3"/>
        <v>1.0999996513517598</v>
      </c>
      <c r="U26" s="42"/>
      <c r="V26" s="42"/>
      <c r="W26" s="43"/>
      <c r="X26" s="3">
        <f t="shared" si="10"/>
        <v>19</v>
      </c>
      <c r="Y26" s="16"/>
      <c r="Z26" s="16"/>
      <c r="AA26" s="16"/>
      <c r="AB26" s="16"/>
      <c r="AC26" s="16"/>
      <c r="AD26" s="40">
        <f t="shared" si="4"/>
        <v>0</v>
      </c>
      <c r="AE26" s="42">
        <v>177</v>
      </c>
      <c r="AF26" s="42">
        <v>24</v>
      </c>
      <c r="AG26" s="42">
        <v>345</v>
      </c>
      <c r="AH26" s="42">
        <v>120</v>
      </c>
      <c r="AI26" s="42"/>
      <c r="AJ26" s="24">
        <f t="shared" si="5"/>
        <v>345.75</v>
      </c>
      <c r="AK26" s="101">
        <v>39178</v>
      </c>
      <c r="AL26" s="25"/>
      <c r="AM26" s="40">
        <f t="shared" si="6"/>
        <v>113.31308749096168</v>
      </c>
      <c r="AN26" s="42">
        <v>160</v>
      </c>
      <c r="AO26" s="42">
        <v>27708</v>
      </c>
      <c r="AP26" s="42"/>
      <c r="AQ26" s="12">
        <f t="shared" si="7"/>
        <v>173.175</v>
      </c>
      <c r="AR26" s="16">
        <v>17</v>
      </c>
      <c r="AS26" s="16">
        <v>11470</v>
      </c>
      <c r="AT26" s="16"/>
      <c r="AU26" s="39">
        <f t="shared" si="8"/>
        <v>674.7058823529412</v>
      </c>
      <c r="AV26" s="42"/>
      <c r="AW26" s="42"/>
      <c r="AX26" s="42"/>
      <c r="AY26" s="12"/>
      <c r="AZ26" s="16"/>
      <c r="BA26" s="16"/>
      <c r="BB26" s="16"/>
      <c r="BC26" s="39"/>
      <c r="BD26" s="42"/>
      <c r="BE26" s="42"/>
      <c r="BF26" s="42"/>
      <c r="BG26" s="12"/>
      <c r="BH26" s="16"/>
      <c r="BI26" s="16"/>
      <c r="BJ26" s="16"/>
      <c r="BK26" s="39"/>
      <c r="BL26" s="42"/>
      <c r="BM26" s="42"/>
      <c r="BN26" s="42"/>
      <c r="BO26" s="12"/>
      <c r="BP26" s="16"/>
      <c r="BQ26" s="16"/>
      <c r="BR26" s="16"/>
      <c r="BS26" s="39"/>
      <c r="BT26" s="42"/>
      <c r="BU26" s="42"/>
      <c r="BV26" s="42"/>
      <c r="BW26" s="12"/>
    </row>
    <row r="27" spans="1:79" s="25" customFormat="1" ht="15" customHeight="1">
      <c r="A27" s="3">
        <f t="shared" si="9"/>
        <v>20</v>
      </c>
      <c r="B27" s="104" t="s">
        <v>480</v>
      </c>
      <c r="C27" s="16">
        <v>40</v>
      </c>
      <c r="D27" s="16">
        <v>2985</v>
      </c>
      <c r="E27" s="16"/>
      <c r="F27" s="40">
        <f t="shared" si="11"/>
        <v>74.625</v>
      </c>
      <c r="G27" s="102">
        <v>21</v>
      </c>
      <c r="H27" s="102">
        <v>24</v>
      </c>
      <c r="I27" s="102">
        <v>105</v>
      </c>
      <c r="J27" s="102">
        <v>2168</v>
      </c>
      <c r="K27" s="102">
        <v>123</v>
      </c>
      <c r="L27" s="102">
        <v>50</v>
      </c>
      <c r="M27" s="24">
        <f t="shared" si="1"/>
        <v>2168.769897842057</v>
      </c>
      <c r="N27" s="16">
        <v>450798</v>
      </c>
      <c r="O27" s="16"/>
      <c r="P27" s="76">
        <f t="shared" si="12"/>
        <v>207.858842216755</v>
      </c>
      <c r="Q27" s="76" t="s">
        <v>508</v>
      </c>
      <c r="R27" s="42">
        <v>540957</v>
      </c>
      <c r="S27" s="42">
        <v>60</v>
      </c>
      <c r="T27" s="24">
        <f t="shared" si="3"/>
        <v>1.199998656324712</v>
      </c>
      <c r="U27" s="16">
        <v>2</v>
      </c>
      <c r="V27" s="16"/>
      <c r="W27" s="71">
        <v>2</v>
      </c>
      <c r="X27" s="25">
        <f t="shared" si="10"/>
        <v>20</v>
      </c>
      <c r="Y27" s="42">
        <v>2</v>
      </c>
      <c r="Z27" s="42"/>
      <c r="AA27" s="42"/>
      <c r="AB27" s="42">
        <v>31</v>
      </c>
      <c r="AC27" s="42">
        <v>206</v>
      </c>
      <c r="AD27" s="24">
        <f t="shared" si="4"/>
        <v>0.19847910927456383</v>
      </c>
      <c r="AE27" s="16">
        <v>835</v>
      </c>
      <c r="AF27" s="16">
        <v>350</v>
      </c>
      <c r="AG27" s="16">
        <v>91</v>
      </c>
      <c r="AH27" s="16">
        <v>135</v>
      </c>
      <c r="AI27" s="16">
        <v>159</v>
      </c>
      <c r="AJ27" s="40">
        <f t="shared" si="5"/>
        <v>91.84740013774105</v>
      </c>
      <c r="AK27" s="103">
        <v>748090</v>
      </c>
      <c r="AL27" s="3"/>
      <c r="AM27" s="24">
        <f t="shared" si="6"/>
        <v>8144.922979617385</v>
      </c>
      <c r="AN27" s="16">
        <v>310</v>
      </c>
      <c r="AO27" s="16">
        <v>119550</v>
      </c>
      <c r="AP27" s="16"/>
      <c r="AQ27" s="39">
        <f t="shared" si="7"/>
        <v>385.64516129032256</v>
      </c>
      <c r="AR27" s="42">
        <v>322</v>
      </c>
      <c r="AS27" s="42">
        <v>269890</v>
      </c>
      <c r="AT27" s="42"/>
      <c r="AU27" s="12">
        <f t="shared" si="8"/>
        <v>838.1677018633541</v>
      </c>
      <c r="AV27" s="16">
        <v>189</v>
      </c>
      <c r="AW27" s="16">
        <v>287250</v>
      </c>
      <c r="AX27" s="16"/>
      <c r="AY27" s="39">
        <f>(AW27+(AX27/100))/AV27</f>
        <v>1519.8412698412699</v>
      </c>
      <c r="AZ27" s="42">
        <v>12</v>
      </c>
      <c r="BA27" s="42">
        <v>53400</v>
      </c>
      <c r="BB27" s="42"/>
      <c r="BC27" s="12">
        <f>(BA27+(BB27/100))/AZ27</f>
        <v>4450</v>
      </c>
      <c r="BD27" s="16">
        <v>2</v>
      </c>
      <c r="BE27" s="16">
        <v>18000</v>
      </c>
      <c r="BF27" s="16"/>
      <c r="BG27" s="39">
        <f>(BE27+(BF27/100))/BD27</f>
        <v>9000</v>
      </c>
      <c r="BH27" s="42"/>
      <c r="BI27" s="42"/>
      <c r="BJ27" s="42"/>
      <c r="BK27" s="12"/>
      <c r="BL27" s="16"/>
      <c r="BM27" s="16"/>
      <c r="BN27" s="16"/>
      <c r="BO27" s="39"/>
      <c r="BP27" s="42"/>
      <c r="BQ27" s="42"/>
      <c r="BR27" s="42"/>
      <c r="BS27" s="12"/>
      <c r="BT27" s="16"/>
      <c r="BU27" s="16"/>
      <c r="BV27" s="16"/>
      <c r="BW27" s="39"/>
      <c r="BY27" s="3"/>
      <c r="BZ27" s="3"/>
      <c r="CA27" s="3"/>
    </row>
    <row r="28" spans="1:75" ht="15" customHeight="1">
      <c r="A28" s="25">
        <f t="shared" si="9"/>
        <v>21</v>
      </c>
      <c r="B28" s="67" t="s">
        <v>481</v>
      </c>
      <c r="C28" s="42">
        <v>12</v>
      </c>
      <c r="D28" s="42">
        <v>871</v>
      </c>
      <c r="E28" s="42"/>
      <c r="F28" s="24">
        <f t="shared" si="11"/>
        <v>72.58333333333333</v>
      </c>
      <c r="G28" s="70"/>
      <c r="H28" s="70"/>
      <c r="I28" s="70"/>
      <c r="J28" s="70">
        <v>8658</v>
      </c>
      <c r="K28" s="70">
        <v>8</v>
      </c>
      <c r="L28" s="70">
        <v>156</v>
      </c>
      <c r="M28" s="40">
        <f t="shared" si="1"/>
        <v>8658.053581267217</v>
      </c>
      <c r="N28" s="42">
        <v>153972</v>
      </c>
      <c r="O28" s="42"/>
      <c r="P28" s="13">
        <f t="shared" si="12"/>
        <v>17.78367372698382</v>
      </c>
      <c r="Q28" s="13" t="s">
        <v>494</v>
      </c>
      <c r="R28" s="16">
        <v>169369</v>
      </c>
      <c r="S28" s="16">
        <v>20</v>
      </c>
      <c r="T28" s="40">
        <f t="shared" si="3"/>
        <v>1.0999986981458827</v>
      </c>
      <c r="U28" s="42">
        <v>1</v>
      </c>
      <c r="V28" s="42">
        <v>1</v>
      </c>
      <c r="W28" s="43"/>
      <c r="X28" s="3">
        <f t="shared" si="10"/>
        <v>21</v>
      </c>
      <c r="Y28" s="16">
        <v>4</v>
      </c>
      <c r="Z28" s="16">
        <v>2</v>
      </c>
      <c r="AA28" s="16"/>
      <c r="AB28" s="16"/>
      <c r="AC28" s="16"/>
      <c r="AD28" s="40">
        <f t="shared" si="4"/>
        <v>0</v>
      </c>
      <c r="AE28" s="42">
        <v>133.5</v>
      </c>
      <c r="AF28" s="42">
        <v>71</v>
      </c>
      <c r="AG28" s="42">
        <v>168</v>
      </c>
      <c r="AH28" s="42">
        <v>53</v>
      </c>
      <c r="AI28" s="42">
        <v>188</v>
      </c>
      <c r="AJ28" s="24">
        <f t="shared" si="5"/>
        <v>168.33556588613408</v>
      </c>
      <c r="AK28" s="101">
        <v>49365</v>
      </c>
      <c r="AL28" s="25"/>
      <c r="AM28" s="40">
        <f t="shared" si="6"/>
        <v>293.25353641185717</v>
      </c>
      <c r="AN28" s="42">
        <v>111.5</v>
      </c>
      <c r="AO28" s="42">
        <v>31885</v>
      </c>
      <c r="AP28" s="42"/>
      <c r="AQ28" s="12">
        <f t="shared" si="7"/>
        <v>285.9641255605381</v>
      </c>
      <c r="AR28" s="16">
        <v>19</v>
      </c>
      <c r="AS28" s="16">
        <v>13900</v>
      </c>
      <c r="AT28" s="16"/>
      <c r="AU28" s="39">
        <f t="shared" si="8"/>
        <v>731.578947368421</v>
      </c>
      <c r="AV28" s="42">
        <v>3</v>
      </c>
      <c r="AW28" s="42">
        <v>3580</v>
      </c>
      <c r="AX28" s="42"/>
      <c r="AY28" s="12">
        <f>(AW28+(AX28/100))/AV28</f>
        <v>1193.3333333333333</v>
      </c>
      <c r="AZ28" s="16"/>
      <c r="BA28" s="16"/>
      <c r="BB28" s="16"/>
      <c r="BC28" s="39"/>
      <c r="BD28" s="42"/>
      <c r="BE28" s="42"/>
      <c r="BF28" s="42"/>
      <c r="BG28" s="12"/>
      <c r="BH28" s="16"/>
      <c r="BI28" s="16"/>
      <c r="BJ28" s="16"/>
      <c r="BK28" s="39"/>
      <c r="BL28" s="42"/>
      <c r="BM28" s="42"/>
      <c r="BN28" s="42"/>
      <c r="BO28" s="12"/>
      <c r="BP28" s="16"/>
      <c r="BQ28" s="16"/>
      <c r="BR28" s="16"/>
      <c r="BS28" s="39"/>
      <c r="BT28" s="42"/>
      <c r="BU28" s="42"/>
      <c r="BV28" s="42"/>
      <c r="BW28" s="12"/>
    </row>
    <row r="29" spans="1:79" s="25" customFormat="1" ht="15" customHeight="1">
      <c r="A29" s="3">
        <f t="shared" si="9"/>
        <v>22</v>
      </c>
      <c r="B29" s="104" t="s">
        <v>482</v>
      </c>
      <c r="C29" s="16">
        <v>243</v>
      </c>
      <c r="D29" s="16"/>
      <c r="E29" s="16"/>
      <c r="F29" s="40">
        <f t="shared" si="11"/>
        <v>0</v>
      </c>
      <c r="G29" s="102"/>
      <c r="H29" s="102"/>
      <c r="I29" s="102"/>
      <c r="J29" s="102">
        <v>18467</v>
      </c>
      <c r="K29" s="102">
        <v>67</v>
      </c>
      <c r="L29" s="102">
        <v>203</v>
      </c>
      <c r="M29" s="24">
        <f t="shared" si="1"/>
        <v>18467.423410238753</v>
      </c>
      <c r="N29" s="16">
        <v>325312</v>
      </c>
      <c r="O29" s="16"/>
      <c r="P29" s="76">
        <f t="shared" si="12"/>
        <v>17.615451423485517</v>
      </c>
      <c r="Q29" s="76"/>
      <c r="R29" s="42">
        <v>325312</v>
      </c>
      <c r="S29" s="42"/>
      <c r="T29" s="24">
        <f t="shared" si="3"/>
        <v>0.9999999987569007</v>
      </c>
      <c r="U29" s="16">
        <v>1</v>
      </c>
      <c r="V29" s="16"/>
      <c r="W29" s="71">
        <v>1</v>
      </c>
      <c r="X29" s="25">
        <f t="shared" si="10"/>
        <v>22</v>
      </c>
      <c r="Y29" s="42"/>
      <c r="Z29" s="42"/>
      <c r="AA29" s="42"/>
      <c r="AB29" s="42"/>
      <c r="AC29" s="42"/>
      <c r="AD29" s="24">
        <f t="shared" si="4"/>
        <v>0</v>
      </c>
      <c r="AE29" s="16">
        <v>225.5</v>
      </c>
      <c r="AF29" s="16">
        <v>194</v>
      </c>
      <c r="AG29" s="16">
        <v>337</v>
      </c>
      <c r="AH29" s="16">
        <v>59</v>
      </c>
      <c r="AI29" s="16">
        <v>59</v>
      </c>
      <c r="AJ29" s="40">
        <f t="shared" si="5"/>
        <v>337.37010445362716</v>
      </c>
      <c r="AK29" s="103">
        <v>77191</v>
      </c>
      <c r="AL29" s="3"/>
      <c r="AM29" s="24">
        <f t="shared" si="6"/>
        <v>228.80213445412204</v>
      </c>
      <c r="AN29" s="16">
        <v>181.5</v>
      </c>
      <c r="AO29" s="16">
        <v>46056</v>
      </c>
      <c r="AP29" s="16"/>
      <c r="AQ29" s="39">
        <f t="shared" si="7"/>
        <v>253.7520661157025</v>
      </c>
      <c r="AR29" s="42">
        <v>43</v>
      </c>
      <c r="AS29" s="42">
        <v>29885</v>
      </c>
      <c r="AT29" s="42"/>
      <c r="AU29" s="12">
        <f t="shared" si="8"/>
        <v>695</v>
      </c>
      <c r="AV29" s="16">
        <v>1</v>
      </c>
      <c r="AW29" s="16">
        <v>1250</v>
      </c>
      <c r="AX29" s="16"/>
      <c r="AY29" s="39">
        <f>(AW29+(AX29/100))/AV29</f>
        <v>1250</v>
      </c>
      <c r="AZ29" s="42"/>
      <c r="BA29" s="42"/>
      <c r="BB29" s="42"/>
      <c r="BC29" s="12"/>
      <c r="BD29" s="16"/>
      <c r="BE29" s="16"/>
      <c r="BF29" s="16"/>
      <c r="BG29" s="39"/>
      <c r="BH29" s="42"/>
      <c r="BI29" s="42"/>
      <c r="BJ29" s="42"/>
      <c r="BK29" s="12"/>
      <c r="BL29" s="16"/>
      <c r="BM29" s="16"/>
      <c r="BN29" s="16"/>
      <c r="BO29" s="39"/>
      <c r="BP29" s="42"/>
      <c r="BQ29" s="42"/>
      <c r="BR29" s="42"/>
      <c r="BS29" s="12"/>
      <c r="BT29" s="16"/>
      <c r="BU29" s="16"/>
      <c r="BV29" s="16"/>
      <c r="BW29" s="39"/>
      <c r="BY29" s="3"/>
      <c r="BZ29" s="3"/>
      <c r="CA29" s="3"/>
    </row>
    <row r="30" spans="1:75" ht="15" customHeight="1">
      <c r="A30" s="25">
        <f t="shared" si="9"/>
        <v>23</v>
      </c>
      <c r="B30" s="67" t="s">
        <v>483</v>
      </c>
      <c r="C30" s="42">
        <v>91</v>
      </c>
      <c r="D30" s="42">
        <v>4082</v>
      </c>
      <c r="E30" s="42">
        <v>42</v>
      </c>
      <c r="F30" s="24">
        <f t="shared" si="11"/>
        <v>44.861758241758245</v>
      </c>
      <c r="G30" s="70">
        <v>24</v>
      </c>
      <c r="H30" s="70"/>
      <c r="I30" s="70"/>
      <c r="J30" s="70">
        <v>28969</v>
      </c>
      <c r="K30" s="70">
        <v>28</v>
      </c>
      <c r="L30" s="70"/>
      <c r="M30" s="40">
        <f t="shared" si="1"/>
        <v>28969.175</v>
      </c>
      <c r="N30" s="42">
        <v>204325</v>
      </c>
      <c r="O30" s="42">
        <v>39</v>
      </c>
      <c r="P30" s="13">
        <f t="shared" si="12"/>
        <v>7.053186706214451</v>
      </c>
      <c r="Q30" s="13" t="s">
        <v>509</v>
      </c>
      <c r="R30" s="16">
        <v>286055</v>
      </c>
      <c r="S30" s="16">
        <v>50</v>
      </c>
      <c r="T30" s="40">
        <f t="shared" si="3"/>
        <v>1.3999983287591884</v>
      </c>
      <c r="U30" s="42"/>
      <c r="V30" s="42"/>
      <c r="W30" s="43"/>
      <c r="X30" s="3">
        <f t="shared" si="10"/>
        <v>23</v>
      </c>
      <c r="Y30" s="16"/>
      <c r="Z30" s="16"/>
      <c r="AA30" s="16"/>
      <c r="AB30" s="16"/>
      <c r="AC30" s="16"/>
      <c r="AD30" s="40">
        <f t="shared" si="4"/>
        <v>0</v>
      </c>
      <c r="AE30" s="42">
        <v>206</v>
      </c>
      <c r="AF30" s="42">
        <v>132</v>
      </c>
      <c r="AG30" s="42">
        <v>410</v>
      </c>
      <c r="AH30" s="42">
        <v>40</v>
      </c>
      <c r="AI30" s="42"/>
      <c r="AJ30" s="24">
        <f t="shared" si="5"/>
        <v>410.25</v>
      </c>
      <c r="AK30" s="101">
        <v>46617</v>
      </c>
      <c r="AL30" s="101">
        <v>25</v>
      </c>
      <c r="AM30" s="40">
        <f t="shared" si="6"/>
        <v>113.63132236441194</v>
      </c>
      <c r="AN30" s="42">
        <v>198</v>
      </c>
      <c r="AO30" s="42">
        <v>41776</v>
      </c>
      <c r="AP30" s="42">
        <v>25</v>
      </c>
      <c r="AQ30" s="12">
        <f t="shared" si="7"/>
        <v>210.9911616161616</v>
      </c>
      <c r="AR30" s="16">
        <v>8</v>
      </c>
      <c r="AS30" s="16">
        <v>4841</v>
      </c>
      <c r="AT30" s="16"/>
      <c r="AU30" s="39">
        <f t="shared" si="8"/>
        <v>605.125</v>
      </c>
      <c r="AV30" s="42"/>
      <c r="AW30" s="42"/>
      <c r="AX30" s="42"/>
      <c r="AY30" s="12"/>
      <c r="AZ30" s="16"/>
      <c r="BA30" s="16"/>
      <c r="BB30" s="16"/>
      <c r="BC30" s="39"/>
      <c r="BD30" s="42"/>
      <c r="BE30" s="42"/>
      <c r="BF30" s="42"/>
      <c r="BG30" s="12"/>
      <c r="BH30" s="16"/>
      <c r="BI30" s="16"/>
      <c r="BJ30" s="16"/>
      <c r="BK30" s="39"/>
      <c r="BL30" s="42"/>
      <c r="BM30" s="42"/>
      <c r="BN30" s="42"/>
      <c r="BO30" s="12"/>
      <c r="BP30" s="16"/>
      <c r="BQ30" s="16"/>
      <c r="BR30" s="16"/>
      <c r="BS30" s="39"/>
      <c r="BT30" s="42"/>
      <c r="BU30" s="42"/>
      <c r="BV30" s="42"/>
      <c r="BW30" s="12"/>
    </row>
    <row r="31" spans="1:79" s="25" customFormat="1" ht="15" customHeight="1">
      <c r="A31" s="3">
        <f t="shared" si="9"/>
        <v>24</v>
      </c>
      <c r="B31" s="104" t="s">
        <v>484</v>
      </c>
      <c r="C31" s="16">
        <v>133</v>
      </c>
      <c r="D31" s="16">
        <v>4833</v>
      </c>
      <c r="E31" s="16"/>
      <c r="F31" s="40">
        <f t="shared" si="11"/>
        <v>36.338345864661655</v>
      </c>
      <c r="G31" s="102"/>
      <c r="H31" s="102"/>
      <c r="I31" s="102"/>
      <c r="J31" s="102">
        <v>28233</v>
      </c>
      <c r="K31" s="102">
        <v>99</v>
      </c>
      <c r="L31" s="102"/>
      <c r="M31" s="24">
        <f t="shared" si="1"/>
        <v>28233.61875</v>
      </c>
      <c r="N31" s="16">
        <v>216123</v>
      </c>
      <c r="O31" s="16"/>
      <c r="P31" s="76">
        <f t="shared" si="12"/>
        <v>7.6548104553547525</v>
      </c>
      <c r="Q31" s="76" t="s">
        <v>495</v>
      </c>
      <c r="R31" s="42">
        <v>248543</v>
      </c>
      <c r="S31" s="42">
        <v>75</v>
      </c>
      <c r="T31" s="24">
        <f t="shared" si="3"/>
        <v>1.150007170906886</v>
      </c>
      <c r="U31" s="16"/>
      <c r="V31" s="16"/>
      <c r="W31" s="71"/>
      <c r="X31" s="25">
        <f t="shared" si="10"/>
        <v>24</v>
      </c>
      <c r="Y31" s="42"/>
      <c r="Z31" s="42"/>
      <c r="AA31" s="42"/>
      <c r="AB31" s="42"/>
      <c r="AC31" s="42"/>
      <c r="AD31" s="24">
        <f t="shared" si="4"/>
        <v>0</v>
      </c>
      <c r="AE31" s="16">
        <v>200</v>
      </c>
      <c r="AF31" s="16">
        <v>102</v>
      </c>
      <c r="AG31" s="16">
        <v>395</v>
      </c>
      <c r="AH31" s="16">
        <v>78</v>
      </c>
      <c r="AI31" s="16"/>
      <c r="AJ31" s="40">
        <f t="shared" si="5"/>
        <v>395.4875</v>
      </c>
      <c r="AK31" s="103">
        <v>34471</v>
      </c>
      <c r="AL31" s="3"/>
      <c r="AM31" s="24">
        <f t="shared" si="6"/>
        <v>87.16078257846328</v>
      </c>
      <c r="AN31" s="16">
        <v>197</v>
      </c>
      <c r="AO31" s="16">
        <v>32821</v>
      </c>
      <c r="AP31" s="16"/>
      <c r="AQ31" s="39">
        <f t="shared" si="7"/>
        <v>166.60406091370558</v>
      </c>
      <c r="AR31" s="42">
        <v>3</v>
      </c>
      <c r="AS31" s="42">
        <v>1650</v>
      </c>
      <c r="AT31" s="42"/>
      <c r="AU31" s="12">
        <f t="shared" si="8"/>
        <v>550</v>
      </c>
      <c r="AV31" s="16"/>
      <c r="AW31" s="16"/>
      <c r="AX31" s="16"/>
      <c r="AY31" s="39"/>
      <c r="AZ31" s="42"/>
      <c r="BA31" s="42"/>
      <c r="BB31" s="42"/>
      <c r="BC31" s="12"/>
      <c r="BD31" s="16"/>
      <c r="BE31" s="16"/>
      <c r="BF31" s="16"/>
      <c r="BG31" s="39"/>
      <c r="BH31" s="42"/>
      <c r="BI31" s="42"/>
      <c r="BJ31" s="42"/>
      <c r="BK31" s="12"/>
      <c r="BL31" s="16"/>
      <c r="BM31" s="16"/>
      <c r="BN31" s="16"/>
      <c r="BO31" s="39"/>
      <c r="BP31" s="42"/>
      <c r="BQ31" s="42"/>
      <c r="BR31" s="42"/>
      <c r="BS31" s="12"/>
      <c r="BT31" s="16"/>
      <c r="BU31" s="16"/>
      <c r="BV31" s="16"/>
      <c r="BW31" s="39"/>
      <c r="BY31" s="3"/>
      <c r="BZ31" s="3"/>
      <c r="CA31" s="3"/>
    </row>
    <row r="32" spans="1:75" ht="15" customHeight="1">
      <c r="A32" s="25">
        <f t="shared" si="9"/>
        <v>25</v>
      </c>
      <c r="B32" s="67" t="s">
        <v>485</v>
      </c>
      <c r="C32" s="42">
        <v>139</v>
      </c>
      <c r="D32" s="42">
        <v>6857</v>
      </c>
      <c r="E32" s="42"/>
      <c r="F32" s="24">
        <f t="shared" si="11"/>
        <v>49.330935251798564</v>
      </c>
      <c r="G32" s="70"/>
      <c r="H32" s="70"/>
      <c r="I32" s="70"/>
      <c r="J32" s="70">
        <v>56365</v>
      </c>
      <c r="K32" s="70">
        <v>70</v>
      </c>
      <c r="L32" s="70"/>
      <c r="M32" s="40">
        <f t="shared" si="1"/>
        <v>56365.4375</v>
      </c>
      <c r="N32" s="42">
        <v>427666</v>
      </c>
      <c r="O32" s="42"/>
      <c r="P32" s="13">
        <f t="shared" si="12"/>
        <v>7.5873801210183105</v>
      </c>
      <c r="Q32" s="13" t="s">
        <v>508</v>
      </c>
      <c r="R32" s="16">
        <v>513199</v>
      </c>
      <c r="S32" s="16">
        <v>20</v>
      </c>
      <c r="T32" s="40">
        <f t="shared" si="3"/>
        <v>1.1999995318565921</v>
      </c>
      <c r="U32" s="42"/>
      <c r="V32" s="42"/>
      <c r="W32" s="43"/>
      <c r="X32" s="3">
        <f t="shared" si="10"/>
        <v>25</v>
      </c>
      <c r="Y32" s="16"/>
      <c r="Z32" s="16"/>
      <c r="AA32" s="16"/>
      <c r="AB32" s="16"/>
      <c r="AC32" s="16"/>
      <c r="AD32" s="40">
        <f t="shared" si="4"/>
        <v>0</v>
      </c>
      <c r="AE32" s="42">
        <v>323</v>
      </c>
      <c r="AF32" s="42">
        <v>313</v>
      </c>
      <c r="AG32" s="42">
        <v>629</v>
      </c>
      <c r="AH32" s="42">
        <v>84</v>
      </c>
      <c r="AI32" s="42"/>
      <c r="AJ32" s="24">
        <f t="shared" si="5"/>
        <v>629.525</v>
      </c>
      <c r="AK32" s="101">
        <v>67825</v>
      </c>
      <c r="AL32" s="25"/>
      <c r="AM32" s="40">
        <f t="shared" si="6"/>
        <v>107.73996267026727</v>
      </c>
      <c r="AN32" s="42">
        <v>309</v>
      </c>
      <c r="AO32" s="42">
        <v>58575</v>
      </c>
      <c r="AP32" s="42"/>
      <c r="AQ32" s="12">
        <f t="shared" si="7"/>
        <v>189.5631067961165</v>
      </c>
      <c r="AR32" s="16">
        <v>14</v>
      </c>
      <c r="AS32" s="16">
        <v>9250</v>
      </c>
      <c r="AT32" s="16"/>
      <c r="AU32" s="39">
        <f t="shared" si="8"/>
        <v>660.7142857142857</v>
      </c>
      <c r="AV32" s="42"/>
      <c r="AW32" s="42"/>
      <c r="AX32" s="42"/>
      <c r="AY32" s="12"/>
      <c r="AZ32" s="16"/>
      <c r="BA32" s="16"/>
      <c r="BB32" s="16"/>
      <c r="BC32" s="39"/>
      <c r="BD32" s="42"/>
      <c r="BE32" s="42"/>
      <c r="BF32" s="42"/>
      <c r="BG32" s="12"/>
      <c r="BH32" s="16"/>
      <c r="BI32" s="16"/>
      <c r="BJ32" s="16"/>
      <c r="BK32" s="39"/>
      <c r="BL32" s="42"/>
      <c r="BM32" s="42"/>
      <c r="BN32" s="42"/>
      <c r="BO32" s="12"/>
      <c r="BP32" s="16"/>
      <c r="BQ32" s="16"/>
      <c r="BR32" s="16"/>
      <c r="BS32" s="39"/>
      <c r="BT32" s="42"/>
      <c r="BU32" s="42"/>
      <c r="BV32" s="42"/>
      <c r="BW32" s="12"/>
    </row>
    <row r="33" spans="1:79" s="25" customFormat="1" ht="15" customHeight="1">
      <c r="A33" s="3">
        <f t="shared" si="9"/>
        <v>26</v>
      </c>
      <c r="B33" s="104" t="s">
        <v>486</v>
      </c>
      <c r="C33" s="16">
        <v>181.5</v>
      </c>
      <c r="D33" s="16">
        <v>7842</v>
      </c>
      <c r="E33" s="16"/>
      <c r="F33" s="40">
        <f t="shared" si="11"/>
        <v>43.20661157024794</v>
      </c>
      <c r="G33" s="102"/>
      <c r="H33" s="102"/>
      <c r="I33" s="102"/>
      <c r="J33" s="102">
        <v>14188</v>
      </c>
      <c r="K33" s="102">
        <v>96</v>
      </c>
      <c r="L33" s="102">
        <v>80</v>
      </c>
      <c r="M33" s="24">
        <f t="shared" si="1"/>
        <v>14188.601836547292</v>
      </c>
      <c r="N33" s="16">
        <v>161299</v>
      </c>
      <c r="O33" s="16"/>
      <c r="P33" s="76">
        <f t="shared" si="12"/>
        <v>11.368209627570401</v>
      </c>
      <c r="Q33" s="76" t="s">
        <v>497</v>
      </c>
      <c r="R33" s="42">
        <v>209688</v>
      </c>
      <c r="S33" s="42">
        <v>70</v>
      </c>
      <c r="T33" s="24">
        <f t="shared" si="3"/>
        <v>1.2999956581301155</v>
      </c>
      <c r="U33" s="16"/>
      <c r="V33" s="16"/>
      <c r="W33" s="71"/>
      <c r="X33" s="25">
        <f t="shared" si="10"/>
        <v>26</v>
      </c>
      <c r="Y33" s="42"/>
      <c r="Z33" s="42"/>
      <c r="AA33" s="42"/>
      <c r="AB33" s="42"/>
      <c r="AC33" s="42"/>
      <c r="AD33" s="24">
        <f t="shared" si="4"/>
        <v>0</v>
      </c>
      <c r="AE33" s="16">
        <v>157</v>
      </c>
      <c r="AF33" s="16">
        <v>87</v>
      </c>
      <c r="AG33" s="16">
        <v>280</v>
      </c>
      <c r="AH33" s="16">
        <v>21</v>
      </c>
      <c r="AI33" s="16">
        <v>2</v>
      </c>
      <c r="AJ33" s="40">
        <f t="shared" si="5"/>
        <v>280.1312959136823</v>
      </c>
      <c r="AK33" s="103">
        <v>37547</v>
      </c>
      <c r="AL33" s="3"/>
      <c r="AM33" s="24">
        <f t="shared" si="6"/>
        <v>134.03357835309293</v>
      </c>
      <c r="AN33" s="16">
        <v>150</v>
      </c>
      <c r="AO33" s="16">
        <v>32137</v>
      </c>
      <c r="AP33" s="16"/>
      <c r="AQ33" s="39">
        <f t="shared" si="7"/>
        <v>214.24666666666667</v>
      </c>
      <c r="AR33" s="42">
        <v>7</v>
      </c>
      <c r="AS33" s="42">
        <v>5410</v>
      </c>
      <c r="AT33" s="42"/>
      <c r="AU33" s="12">
        <f t="shared" si="8"/>
        <v>772.8571428571429</v>
      </c>
      <c r="AV33" s="16"/>
      <c r="AW33" s="16"/>
      <c r="AX33" s="16"/>
      <c r="AY33" s="39"/>
      <c r="AZ33" s="42"/>
      <c r="BA33" s="42"/>
      <c r="BB33" s="42"/>
      <c r="BC33" s="12"/>
      <c r="BD33" s="16"/>
      <c r="BE33" s="16"/>
      <c r="BF33" s="16"/>
      <c r="BG33" s="39"/>
      <c r="BH33" s="42"/>
      <c r="BI33" s="42"/>
      <c r="BJ33" s="42"/>
      <c r="BK33" s="12"/>
      <c r="BL33" s="16"/>
      <c r="BM33" s="16"/>
      <c r="BN33" s="16"/>
      <c r="BO33" s="39"/>
      <c r="BP33" s="42"/>
      <c r="BQ33" s="42"/>
      <c r="BR33" s="42"/>
      <c r="BS33" s="12"/>
      <c r="BT33" s="16"/>
      <c r="BU33" s="16"/>
      <c r="BV33" s="16"/>
      <c r="BW33" s="39"/>
      <c r="BY33" s="3"/>
      <c r="BZ33" s="3"/>
      <c r="CA33" s="3"/>
    </row>
    <row r="34" spans="1:75" ht="15" customHeight="1">
      <c r="A34" s="25">
        <f t="shared" si="9"/>
        <v>27</v>
      </c>
      <c r="B34" s="67" t="s">
        <v>487</v>
      </c>
      <c r="C34" s="42">
        <v>42</v>
      </c>
      <c r="D34" s="42">
        <v>1995</v>
      </c>
      <c r="E34" s="42"/>
      <c r="F34" s="24">
        <f t="shared" si="11"/>
        <v>47.5</v>
      </c>
      <c r="G34" s="70">
        <v>3</v>
      </c>
      <c r="H34" s="70">
        <v>120</v>
      </c>
      <c r="I34" s="70"/>
      <c r="J34" s="70">
        <v>18440</v>
      </c>
      <c r="K34" s="70">
        <v>1</v>
      </c>
      <c r="L34" s="70">
        <v>136</v>
      </c>
      <c r="M34" s="40">
        <f t="shared" si="1"/>
        <v>18440.009372130393</v>
      </c>
      <c r="N34" s="42">
        <v>333306</v>
      </c>
      <c r="O34" s="42"/>
      <c r="P34" s="13">
        <f t="shared" si="12"/>
        <v>18.075153503107618</v>
      </c>
      <c r="Q34" s="13" t="s">
        <v>510</v>
      </c>
      <c r="R34" s="16">
        <v>299975</v>
      </c>
      <c r="S34" s="16">
        <v>40</v>
      </c>
      <c r="T34" s="40">
        <f t="shared" si="3"/>
        <v>0.8999987987811408</v>
      </c>
      <c r="U34" s="42"/>
      <c r="V34" s="42"/>
      <c r="W34" s="43"/>
      <c r="X34" s="3">
        <f t="shared" si="10"/>
        <v>27</v>
      </c>
      <c r="Y34" s="16"/>
      <c r="Z34" s="16">
        <v>12</v>
      </c>
      <c r="AA34" s="16">
        <v>2</v>
      </c>
      <c r="AB34" s="16">
        <v>71</v>
      </c>
      <c r="AC34" s="16">
        <v>48</v>
      </c>
      <c r="AD34" s="40">
        <f t="shared" si="4"/>
        <v>2.4448519283746557</v>
      </c>
      <c r="AE34" s="42">
        <v>238</v>
      </c>
      <c r="AF34" s="42">
        <v>160</v>
      </c>
      <c r="AG34" s="42">
        <v>443</v>
      </c>
      <c r="AH34" s="42">
        <v>32</v>
      </c>
      <c r="AI34" s="42">
        <v>2</v>
      </c>
      <c r="AJ34" s="24">
        <f t="shared" si="5"/>
        <v>443.2000459136823</v>
      </c>
      <c r="AK34" s="101">
        <v>78615</v>
      </c>
      <c r="AL34" s="25"/>
      <c r="AM34" s="40">
        <f t="shared" si="6"/>
        <v>177.38039678658126</v>
      </c>
      <c r="AN34" s="42">
        <v>211</v>
      </c>
      <c r="AO34" s="42">
        <v>56775</v>
      </c>
      <c r="AP34" s="42"/>
      <c r="AQ34" s="12">
        <f t="shared" si="7"/>
        <v>269.07582938388623</v>
      </c>
      <c r="AR34" s="16">
        <v>24</v>
      </c>
      <c r="AS34" s="16">
        <v>18240</v>
      </c>
      <c r="AT34" s="16"/>
      <c r="AU34" s="39">
        <f t="shared" si="8"/>
        <v>760</v>
      </c>
      <c r="AV34" s="42">
        <v>3</v>
      </c>
      <c r="AW34" s="42">
        <v>3600</v>
      </c>
      <c r="AX34" s="42"/>
      <c r="AY34" s="12">
        <f>(AW34+(AX34/100))/AV34</f>
        <v>1200</v>
      </c>
      <c r="AZ34" s="16"/>
      <c r="BA34" s="16"/>
      <c r="BB34" s="16"/>
      <c r="BC34" s="39"/>
      <c r="BD34" s="42"/>
      <c r="BE34" s="42"/>
      <c r="BF34" s="42"/>
      <c r="BG34" s="12"/>
      <c r="BH34" s="16"/>
      <c r="BI34" s="16"/>
      <c r="BJ34" s="16"/>
      <c r="BK34" s="39"/>
      <c r="BL34" s="42"/>
      <c r="BM34" s="42"/>
      <c r="BN34" s="42"/>
      <c r="BO34" s="12"/>
      <c r="BP34" s="16"/>
      <c r="BQ34" s="16"/>
      <c r="BR34" s="16"/>
      <c r="BS34" s="39"/>
      <c r="BT34" s="42"/>
      <c r="BU34" s="42"/>
      <c r="BV34" s="42"/>
      <c r="BW34" s="12"/>
    </row>
    <row r="35" spans="1:79" s="25" customFormat="1" ht="15" customHeight="1">
      <c r="A35" s="22">
        <f t="shared" si="9"/>
        <v>28</v>
      </c>
      <c r="B35" s="105" t="s">
        <v>488</v>
      </c>
      <c r="C35" s="57">
        <v>71</v>
      </c>
      <c r="D35" s="57">
        <v>3091</v>
      </c>
      <c r="E35" s="57"/>
      <c r="F35" s="54">
        <f t="shared" si="11"/>
        <v>43.53521126760563</v>
      </c>
      <c r="G35" s="106"/>
      <c r="H35" s="106"/>
      <c r="I35" s="106"/>
      <c r="J35" s="106">
        <v>38661</v>
      </c>
      <c r="K35" s="106">
        <v>158</v>
      </c>
      <c r="L35" s="106"/>
      <c r="M35" s="62">
        <f t="shared" si="1"/>
        <v>38661.9875</v>
      </c>
      <c r="N35" s="57">
        <v>514324</v>
      </c>
      <c r="O35" s="57">
        <v>50</v>
      </c>
      <c r="P35" s="55">
        <f t="shared" si="12"/>
        <v>13.303092604848624</v>
      </c>
      <c r="Q35" s="55"/>
      <c r="R35" s="47">
        <v>514324</v>
      </c>
      <c r="S35" s="47">
        <v>50</v>
      </c>
      <c r="T35" s="62">
        <f t="shared" si="3"/>
        <v>0.9999993918129297</v>
      </c>
      <c r="U35" s="60">
        <v>1</v>
      </c>
      <c r="V35" s="60"/>
      <c r="W35" s="107">
        <v>1</v>
      </c>
      <c r="X35" s="33">
        <f t="shared" si="10"/>
        <v>28</v>
      </c>
      <c r="Y35" s="47"/>
      <c r="Z35" s="47"/>
      <c r="AA35" s="47"/>
      <c r="AB35" s="47"/>
      <c r="AC35" s="47"/>
      <c r="AD35" s="62">
        <f t="shared" si="4"/>
        <v>0</v>
      </c>
      <c r="AE35" s="57">
        <v>343</v>
      </c>
      <c r="AF35" s="57">
        <v>350</v>
      </c>
      <c r="AG35" s="57">
        <v>337</v>
      </c>
      <c r="AH35" s="57">
        <v>140</v>
      </c>
      <c r="AI35" s="57"/>
      <c r="AJ35" s="54">
        <f t="shared" si="5"/>
        <v>337.875</v>
      </c>
      <c r="AK35" s="108">
        <v>106050</v>
      </c>
      <c r="AL35" s="22"/>
      <c r="AM35" s="62">
        <f t="shared" si="6"/>
        <v>313.87347391786903</v>
      </c>
      <c r="AN35" s="57">
        <v>305</v>
      </c>
      <c r="AO35" s="57">
        <v>81815</v>
      </c>
      <c r="AP35" s="57"/>
      <c r="AQ35" s="55">
        <f t="shared" si="7"/>
        <v>268.24590163934425</v>
      </c>
      <c r="AR35" s="47">
        <v>37</v>
      </c>
      <c r="AS35" s="47">
        <v>23135</v>
      </c>
      <c r="AT35" s="47"/>
      <c r="AU35" s="59">
        <f t="shared" si="8"/>
        <v>625.2702702702703</v>
      </c>
      <c r="AV35" s="57">
        <v>1</v>
      </c>
      <c r="AW35" s="57">
        <v>1100</v>
      </c>
      <c r="AX35" s="57"/>
      <c r="AY35" s="55">
        <f>(AW35+(AX35/100))/AV35</f>
        <v>1100</v>
      </c>
      <c r="AZ35" s="47"/>
      <c r="BA35" s="47"/>
      <c r="BB35" s="47"/>
      <c r="BC35" s="59"/>
      <c r="BD35" s="57"/>
      <c r="BE35" s="57"/>
      <c r="BF35" s="57"/>
      <c r="BG35" s="55"/>
      <c r="BH35" s="47"/>
      <c r="BI35" s="47"/>
      <c r="BJ35" s="47"/>
      <c r="BK35" s="59"/>
      <c r="BL35" s="57"/>
      <c r="BM35" s="57"/>
      <c r="BN35" s="57"/>
      <c r="BO35" s="55"/>
      <c r="BP35" s="47"/>
      <c r="BQ35" s="47"/>
      <c r="BR35" s="47"/>
      <c r="BS35" s="59"/>
      <c r="BT35" s="57"/>
      <c r="BU35" s="57"/>
      <c r="BV35" s="57"/>
      <c r="BW35" s="55"/>
      <c r="BY35" s="3"/>
      <c r="BZ35" s="3"/>
      <c r="CA35" s="3"/>
    </row>
    <row r="36" spans="2:79" s="25" customFormat="1" ht="15" customHeight="1">
      <c r="B36" s="25" t="s">
        <v>216</v>
      </c>
      <c r="C36" s="66">
        <f>SUM(C8:C35)</f>
        <v>2230</v>
      </c>
      <c r="D36" s="41">
        <f>SUM(D8:D35)+FLOOR(SUM(E8:E35),100)/100</f>
        <v>65579</v>
      </c>
      <c r="E36" s="41">
        <f>SUM(E8:E35)-FLOOR(SUM(E8:E35),100)</f>
        <v>42</v>
      </c>
      <c r="F36" s="40">
        <f t="shared" si="11"/>
        <v>29.407811659192824</v>
      </c>
      <c r="G36" s="84">
        <f>SUM(G8:G35)+FLOOR(SUM(H8:H35),160)/160+FLOOR(SUM(I8:I35)/43520,1)</f>
        <v>924</v>
      </c>
      <c r="H36" s="84">
        <f>SUM(H8:H35)+FLOOR(SUM(I8:I35)/272,1)-FLOOR(SUM(H8:H35)+FLOOR(SUM(I8:I35)/272,1),160)</f>
        <v>55</v>
      </c>
      <c r="I36" s="84">
        <f>SUM(I8:I35)-FLOOR(SUM(I8:I35),272)</f>
        <v>166</v>
      </c>
      <c r="J36" s="84">
        <f>SUM(J8:J35)+FLOOR(SUM(K8:K35),160)/160+FLOOR(SUM(L8:L35)/43520,1)</f>
        <v>565843</v>
      </c>
      <c r="K36" s="84">
        <f>SUM(K8:K35)+FLOOR(SUM(L8:L35)/272,1)-FLOOR(SUM(K8:K35)+FLOOR(SUM(L8:L35)/272,1),160)</f>
        <v>146</v>
      </c>
      <c r="L36" s="66">
        <f>SUM(L8:L35)-FLOOR(SUM(L8:L35),272)</f>
        <v>206</v>
      </c>
      <c r="M36" s="40">
        <f t="shared" si="1"/>
        <v>565843.9172291092</v>
      </c>
      <c r="N36" s="41">
        <f>SUM(N8:N35)+FLOOR(SUM(O8:O35),100)/100</f>
        <v>7354441</v>
      </c>
      <c r="O36" s="41">
        <f>SUM(O8:O35)-FLOOR(SUM(O8:O35),100)</f>
        <v>84</v>
      </c>
      <c r="P36" s="76">
        <f t="shared" si="12"/>
        <v>12.997296208491713</v>
      </c>
      <c r="Q36" s="76"/>
      <c r="R36" s="41">
        <f>SUM(R8:R35)+FLOOR(SUM(S8:S35),100)/100</f>
        <v>8131711</v>
      </c>
      <c r="S36" s="41">
        <f>SUM(S8:S35)-FLOOR(SUM(S8:S35),100)</f>
        <v>41</v>
      </c>
      <c r="T36" s="40">
        <f t="shared" si="3"/>
        <v>1.1056870833805545</v>
      </c>
      <c r="U36" s="41">
        <f>SUM(U8:U35)</f>
        <v>168</v>
      </c>
      <c r="V36" s="41">
        <f>SUM(V8:V35)</f>
        <v>24</v>
      </c>
      <c r="W36" s="109">
        <f>SUM(W8:W35)</f>
        <v>144</v>
      </c>
      <c r="Y36" s="41">
        <f>SUM(Y8:Y35)</f>
        <v>36</v>
      </c>
      <c r="Z36" s="41">
        <f>SUM(Z8:Z35)</f>
        <v>19</v>
      </c>
      <c r="AA36" s="66">
        <f>SUM(AA8:AA35)+FLOOR(SUM(AB8:AB35),160)/160+FLOOR(SUM(AC8:AC35)/43520,1)</f>
        <v>25</v>
      </c>
      <c r="AB36" s="41">
        <f>SUM(AB8:AB35)+FLOOR(SUM(AC8:AC35)/272,1)-FLOOR(SUM(AB8:AB35)+FLOOR(SUM(AC8:AC35)/272,1),160)</f>
        <v>99</v>
      </c>
      <c r="AC36" s="41">
        <f>SUM(AC8:AC35)-FLOOR(SUM(AC8:AC35),272)</f>
        <v>256</v>
      </c>
      <c r="AD36" s="40">
        <f t="shared" si="4"/>
        <v>25.624626951331496</v>
      </c>
      <c r="AE36" s="66">
        <f>SUM(AE8:AE35)</f>
        <v>7024.416666666667</v>
      </c>
      <c r="AF36" s="41">
        <f>SUM(AF8:AF35)</f>
        <v>4100</v>
      </c>
      <c r="AG36" s="41">
        <f>SUM(AG8:AG35)+FLOOR(SUM(AH8:AH35),160)/160+FLOOR(SUM(AI8:AI35)/43520,1)</f>
        <v>9093</v>
      </c>
      <c r="AH36" s="41">
        <f>SUM(AH8:AH35)+FLOOR(SUM(AI8:AI35)/272,1)-FLOOR(SUM(AH8:AH35)+FLOOR(SUM(AI8:AI35)/272,1),160)</f>
        <v>153</v>
      </c>
      <c r="AI36" s="41">
        <f>SUM(AI8:AI35)-FLOOR(SUM(AI8:AI35),272)</f>
        <v>233</v>
      </c>
      <c r="AJ36" s="40">
        <f t="shared" si="5"/>
        <v>9093.961598943984</v>
      </c>
      <c r="AK36" s="41">
        <f>SUM(AK8:AK35)+FLOOR(SUM(AL8:AL35),100)/100</f>
        <v>2982282</v>
      </c>
      <c r="AL36" s="41">
        <f>SUM(AL8:AL35)-FLOOR(SUM(AL8:AL35),100)</f>
        <v>75</v>
      </c>
      <c r="AM36" s="40">
        <f t="shared" si="6"/>
        <v>327.94098782496627</v>
      </c>
      <c r="AN36" s="66">
        <f>SUM(AN8:AN35)</f>
        <v>5408.416666666666</v>
      </c>
      <c r="AO36" s="84">
        <f>SUM(AO8:AO35)+FLOOR(SUM(AP8:AP35)/100,1)</f>
        <v>1363526</v>
      </c>
      <c r="AP36" s="41">
        <f>SUM(AP8:AP35)-FLOOR(SUM(AP8:AP35),100)</f>
        <v>25</v>
      </c>
      <c r="AQ36" s="39">
        <f t="shared" si="7"/>
        <v>252.11190890741287</v>
      </c>
      <c r="AR36" s="41">
        <f>SUM(AR8:AR35)</f>
        <v>1193</v>
      </c>
      <c r="AS36" s="84">
        <f>SUM(AS8:AS35)+FLOOR(SUM(AT8:AT35)/100,1)</f>
        <v>898756</v>
      </c>
      <c r="AT36" s="41">
        <f>SUM(AT8:AT35)-FLOOR(SUM(AT8:AT35),100)</f>
        <v>50</v>
      </c>
      <c r="AU36" s="39">
        <f t="shared" si="8"/>
        <v>753.3583403185247</v>
      </c>
      <c r="AV36" s="41">
        <f>SUM(AV8:AV35)</f>
        <v>408</v>
      </c>
      <c r="AW36" s="41">
        <f>SUM(AW8:AW35)+FLOOR(SUM(AX8:AX35)/100,1)</f>
        <v>645100</v>
      </c>
      <c r="AX36" s="41">
        <f>SUM(AX8:AX35)-FLOOR(SUM(AX8:AX35),100)</f>
        <v>0</v>
      </c>
      <c r="AY36" s="39">
        <f>(AW36+(AX36/100))/AV36</f>
        <v>1581.1274509803923</v>
      </c>
      <c r="AZ36" s="41">
        <f>SUM(AZ8:AZ35)</f>
        <v>13</v>
      </c>
      <c r="BA36" s="41">
        <f>SUM(BA8:BA35)+SUM(BB8:BB35)/100</f>
        <v>56900</v>
      </c>
      <c r="BB36" s="41">
        <f>SUM(BB8:BB35)-FLOOR(SUM(BB8:BB35),100)</f>
        <v>0</v>
      </c>
      <c r="BC36" s="39">
        <f>(BA36+(BB36/100))/AZ36</f>
        <v>4376.923076923077</v>
      </c>
      <c r="BD36" s="41">
        <f>SUM(BD8:BD35)</f>
        <v>2</v>
      </c>
      <c r="BE36" s="41">
        <f>SUM(BE8:BE35)+SUM(BF8:BF35)/100</f>
        <v>18000</v>
      </c>
      <c r="BF36" s="41">
        <f>SUM(BF8:BF35)-FLOOR(SUM(BF8:BF35),100)</f>
        <v>0</v>
      </c>
      <c r="BG36" s="39">
        <f>(BE36+(BF36/100))/BD36</f>
        <v>9000</v>
      </c>
      <c r="BH36" s="41"/>
      <c r="BI36" s="41"/>
      <c r="BJ36" s="41"/>
      <c r="BK36" s="39"/>
      <c r="BL36" s="41"/>
      <c r="BM36" s="41"/>
      <c r="BN36" s="41"/>
      <c r="BO36" s="39"/>
      <c r="BP36" s="41"/>
      <c r="BQ36" s="41"/>
      <c r="BR36" s="41"/>
      <c r="BS36" s="39"/>
      <c r="BT36" s="41"/>
      <c r="BU36" s="41"/>
      <c r="BV36" s="41"/>
      <c r="BW36" s="39"/>
      <c r="BY36" s="3"/>
      <c r="BZ36" s="3"/>
      <c r="CA36" s="3"/>
    </row>
    <row r="37" spans="1:75" ht="15" customHeight="1">
      <c r="A37" s="25"/>
      <c r="B37" s="25"/>
      <c r="C37" s="42">
        <v>2525</v>
      </c>
      <c r="D37" s="42">
        <v>65579</v>
      </c>
      <c r="E37" s="42">
        <v>42</v>
      </c>
      <c r="F37" s="24">
        <f t="shared" si="11"/>
        <v>25.972047524752476</v>
      </c>
      <c r="G37" s="70">
        <v>924</v>
      </c>
      <c r="H37" s="70">
        <v>55</v>
      </c>
      <c r="I37" s="70">
        <v>166</v>
      </c>
      <c r="J37" s="70">
        <v>565843</v>
      </c>
      <c r="K37" s="70">
        <v>146</v>
      </c>
      <c r="L37" s="70">
        <v>205</v>
      </c>
      <c r="M37" s="40">
        <f>J37+(K37/160)+(L37/43560)</f>
        <v>565843.9172061525</v>
      </c>
      <c r="N37" s="42">
        <v>7354441</v>
      </c>
      <c r="O37" s="42">
        <v>84</v>
      </c>
      <c r="P37" s="13">
        <f t="shared" si="12"/>
        <v>12.997296209019025</v>
      </c>
      <c r="Q37" s="13"/>
      <c r="R37" s="16">
        <v>8131711</v>
      </c>
      <c r="S37" s="16">
        <v>41</v>
      </c>
      <c r="T37" s="40">
        <f t="shared" si="3"/>
        <v>1.1056870833805545</v>
      </c>
      <c r="U37" s="42">
        <v>168</v>
      </c>
      <c r="V37" s="42">
        <v>24</v>
      </c>
      <c r="W37" s="43">
        <v>144</v>
      </c>
      <c r="Y37" s="16">
        <v>36</v>
      </c>
      <c r="Z37" s="16">
        <v>19</v>
      </c>
      <c r="AA37" s="16">
        <v>24</v>
      </c>
      <c r="AB37" s="16">
        <v>99</v>
      </c>
      <c r="AC37" s="16">
        <v>256</v>
      </c>
      <c r="AD37" s="40">
        <f t="shared" si="4"/>
        <v>24.624626951331496</v>
      </c>
      <c r="AE37" s="42">
        <v>7023</v>
      </c>
      <c r="AF37" s="42">
        <v>4100</v>
      </c>
      <c r="AG37" s="42">
        <v>9093</v>
      </c>
      <c r="AH37" s="42">
        <v>153</v>
      </c>
      <c r="AI37" s="42">
        <v>233</v>
      </c>
      <c r="AJ37" s="24">
        <f t="shared" si="5"/>
        <v>9093.961598943984</v>
      </c>
      <c r="AK37" s="16">
        <v>2982282</v>
      </c>
      <c r="AL37" s="16">
        <v>75</v>
      </c>
      <c r="AM37" s="40">
        <f t="shared" si="6"/>
        <v>327.94098782496627</v>
      </c>
      <c r="AN37" s="42">
        <v>5407</v>
      </c>
      <c r="AO37" s="42">
        <v>1363526</v>
      </c>
      <c r="AP37" s="42">
        <v>25</v>
      </c>
      <c r="AQ37" s="12">
        <f t="shared" si="7"/>
        <v>252.17796375069355</v>
      </c>
      <c r="AR37" s="16">
        <v>1193</v>
      </c>
      <c r="AS37" s="16">
        <v>898756</v>
      </c>
      <c r="AT37" s="16">
        <v>50</v>
      </c>
      <c r="AU37" s="39">
        <f t="shared" si="8"/>
        <v>753.3583403185247</v>
      </c>
      <c r="AV37" s="42">
        <v>408</v>
      </c>
      <c r="AW37" s="42">
        <v>645100</v>
      </c>
      <c r="AX37" s="42">
        <v>0</v>
      </c>
      <c r="AY37" s="12">
        <f>(AW37+(AX37/100))/AV37</f>
        <v>1581.1274509803923</v>
      </c>
      <c r="AZ37" s="16">
        <v>13</v>
      </c>
      <c r="BA37" s="16">
        <v>56900</v>
      </c>
      <c r="BB37" s="16"/>
      <c r="BC37" s="39">
        <f>(BA37+(BB37/100))/AZ37</f>
        <v>4376.923076923077</v>
      </c>
      <c r="BD37" s="42">
        <v>2</v>
      </c>
      <c r="BE37" s="42">
        <v>18000</v>
      </c>
      <c r="BF37" s="42"/>
      <c r="BG37" s="12">
        <f>(BE37+(BF37/100))/BD37</f>
        <v>9000</v>
      </c>
      <c r="BH37" s="16"/>
      <c r="BI37" s="16"/>
      <c r="BJ37" s="16"/>
      <c r="BK37" s="39"/>
      <c r="BL37" s="42"/>
      <c r="BM37" s="42"/>
      <c r="BN37" s="42"/>
      <c r="BO37" s="12"/>
      <c r="BP37" s="16"/>
      <c r="BQ37" s="16"/>
      <c r="BR37" s="16"/>
      <c r="BS37" s="39"/>
      <c r="BT37" s="42"/>
      <c r="BU37" s="42"/>
      <c r="BV37" s="42"/>
      <c r="BW37" s="12"/>
    </row>
    <row r="38" ht="15" customHeight="1"/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76"/>
  <sheetViews>
    <sheetView zoomScalePageLayoutView="0" workbookViewId="0" topLeftCell="M1">
      <selection activeCell="U5" sqref="U5"/>
    </sheetView>
  </sheetViews>
  <sheetFormatPr defaultColWidth="8.75390625" defaultRowHeight="12.75"/>
  <cols>
    <col min="1" max="1" width="8.75390625" style="25" customWidth="1"/>
    <col min="2" max="2" width="25.625" style="25" customWidth="1"/>
    <col min="3" max="6" width="8.75390625" style="25" customWidth="1"/>
    <col min="7" max="8" width="9.125" style="25" bestFit="1" customWidth="1"/>
    <col min="9" max="9" width="8.75390625" style="25" customWidth="1"/>
    <col min="10" max="10" width="11.375" style="25" bestFit="1" customWidth="1"/>
    <col min="11" max="12" width="9.125" style="25" bestFit="1" customWidth="1"/>
    <col min="13" max="13" width="11.25390625" style="25" bestFit="1" customWidth="1"/>
    <col min="14" max="14" width="12.375" style="25" bestFit="1" customWidth="1"/>
    <col min="15" max="15" width="9.125" style="25" bestFit="1" customWidth="1"/>
    <col min="16" max="16" width="8.75390625" style="25" customWidth="1"/>
    <col min="17" max="17" width="14.00390625" style="25" bestFit="1" customWidth="1"/>
    <col min="18" max="18" width="10.75390625" style="25" bestFit="1" customWidth="1"/>
    <col min="19" max="36" width="8.75390625" style="25" customWidth="1"/>
    <col min="37" max="37" width="11.625" style="25" bestFit="1" customWidth="1"/>
    <col min="38" max="38" width="8.75390625" style="25" customWidth="1"/>
    <col min="39" max="39" width="10.625" style="25" customWidth="1"/>
    <col min="40" max="44" width="8.75390625" style="25" customWidth="1"/>
    <col min="45" max="45" width="11.375" style="25" bestFit="1" customWidth="1"/>
    <col min="46" max="50" width="8.75390625" style="25" customWidth="1"/>
    <col min="51" max="51" width="11.625" style="25" customWidth="1"/>
    <col min="52" max="54" width="8.75390625" style="25" customWidth="1"/>
    <col min="55" max="55" width="11.375" style="25" customWidth="1"/>
    <col min="56" max="58" width="8.75390625" style="25" customWidth="1"/>
    <col min="59" max="59" width="11.125" style="25" customWidth="1"/>
    <col min="60" max="16384" width="8.75390625" style="25" customWidth="1"/>
  </cols>
  <sheetData>
    <row r="1" spans="2:25" s="3" customFormat="1" ht="15" customHeight="1">
      <c r="B1" s="93" t="s">
        <v>252</v>
      </c>
      <c r="G1" s="4" t="s">
        <v>217</v>
      </c>
      <c r="Y1" s="5"/>
    </row>
    <row r="2" spans="2:25" s="3" customFormat="1" ht="15" customHeight="1">
      <c r="B2" s="3" t="s">
        <v>218</v>
      </c>
      <c r="Y2" s="5"/>
    </row>
    <row r="3" spans="1:40" ht="15" customHeight="1">
      <c r="A3" s="3"/>
      <c r="B3" s="3"/>
      <c r="C3" s="3"/>
      <c r="D3" s="3"/>
      <c r="E3" s="5"/>
      <c r="F3" s="5"/>
      <c r="G3" s="3"/>
      <c r="H3" s="3"/>
      <c r="I3" s="3" t="s">
        <v>219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86" t="s">
        <v>220</v>
      </c>
    </row>
    <row r="4" spans="2:40" ht="15" customHeight="1">
      <c r="B4" s="27"/>
      <c r="C4" s="28" t="s">
        <v>38</v>
      </c>
      <c r="D4" s="3"/>
      <c r="E4" s="5"/>
      <c r="F4" s="7"/>
      <c r="G4" s="87" t="s">
        <v>221</v>
      </c>
      <c r="M4" s="29"/>
      <c r="P4" s="27"/>
      <c r="Q4" s="27"/>
      <c r="R4" s="27"/>
      <c r="S4" s="27"/>
      <c r="T4" s="29"/>
      <c r="U4" s="28" t="s">
        <v>46</v>
      </c>
      <c r="V4" s="3"/>
      <c r="W4" s="7"/>
      <c r="X4" s="5"/>
      <c r="Y4" s="86" t="s">
        <v>223</v>
      </c>
      <c r="AD4" s="40"/>
      <c r="AJ4" s="29"/>
      <c r="AM4" s="29"/>
      <c r="AN4" s="25" t="s">
        <v>224</v>
      </c>
    </row>
    <row r="5" spans="2:72" ht="15" customHeight="1">
      <c r="B5" s="27"/>
      <c r="C5" s="25" t="s">
        <v>39</v>
      </c>
      <c r="E5" s="27"/>
      <c r="F5" s="30" t="s">
        <v>225</v>
      </c>
      <c r="G5" s="25" t="s">
        <v>226</v>
      </c>
      <c r="J5" s="25" t="s">
        <v>226</v>
      </c>
      <c r="M5" s="29"/>
      <c r="N5" s="25" t="s">
        <v>492</v>
      </c>
      <c r="P5" s="27"/>
      <c r="Q5" s="27" t="s">
        <v>489</v>
      </c>
      <c r="R5" s="25" t="s">
        <v>131</v>
      </c>
      <c r="S5" s="27"/>
      <c r="T5" s="29"/>
      <c r="U5" s="31" t="s">
        <v>132</v>
      </c>
      <c r="V5" s="25" t="s">
        <v>133</v>
      </c>
      <c r="W5" s="29" t="s">
        <v>134</v>
      </c>
      <c r="X5" s="27"/>
      <c r="Y5" s="27" t="s">
        <v>135</v>
      </c>
      <c r="AD5" s="40"/>
      <c r="AE5" s="25" t="s">
        <v>136</v>
      </c>
      <c r="AJ5" s="29"/>
      <c r="AK5" s="25" t="s">
        <v>131</v>
      </c>
      <c r="AM5" s="29"/>
      <c r="AN5" s="25" t="s">
        <v>137</v>
      </c>
      <c r="AR5" s="25" t="s">
        <v>138</v>
      </c>
      <c r="AV5" s="25" t="s">
        <v>139</v>
      </c>
      <c r="AZ5" s="25" t="s">
        <v>140</v>
      </c>
      <c r="BD5" s="25" t="s">
        <v>141</v>
      </c>
      <c r="BH5" s="25" t="s">
        <v>142</v>
      </c>
      <c r="BL5" s="25" t="s">
        <v>143</v>
      </c>
      <c r="BP5" s="25" t="s">
        <v>144</v>
      </c>
      <c r="BT5" s="25" t="s">
        <v>145</v>
      </c>
    </row>
    <row r="6" spans="1:72" ht="15" customHeight="1">
      <c r="A6" s="31" t="s">
        <v>146</v>
      </c>
      <c r="B6" s="27"/>
      <c r="C6" s="31" t="s">
        <v>148</v>
      </c>
      <c r="D6" s="31" t="s">
        <v>149</v>
      </c>
      <c r="E6" s="32"/>
      <c r="F6" s="30" t="s">
        <v>150</v>
      </c>
      <c r="G6" s="25" t="s">
        <v>151</v>
      </c>
      <c r="J6" s="25" t="s">
        <v>152</v>
      </c>
      <c r="M6" s="29"/>
      <c r="N6" s="25" t="s">
        <v>493</v>
      </c>
      <c r="P6" s="27"/>
      <c r="Q6" s="27" t="s">
        <v>490</v>
      </c>
      <c r="R6" s="25" t="s">
        <v>153</v>
      </c>
      <c r="S6" s="27"/>
      <c r="T6" s="29"/>
      <c r="U6" s="31" t="s">
        <v>154</v>
      </c>
      <c r="V6" s="25" t="s">
        <v>155</v>
      </c>
      <c r="W6" s="29" t="s">
        <v>156</v>
      </c>
      <c r="X6" s="32" t="s">
        <v>146</v>
      </c>
      <c r="Y6" s="32" t="s">
        <v>157</v>
      </c>
      <c r="Z6" s="31" t="s">
        <v>158</v>
      </c>
      <c r="AA6" s="25" t="s">
        <v>112</v>
      </c>
      <c r="AD6" s="40"/>
      <c r="AE6" s="31" t="s">
        <v>157</v>
      </c>
      <c r="AF6" s="31" t="s">
        <v>158</v>
      </c>
      <c r="AG6" s="25" t="s">
        <v>112</v>
      </c>
      <c r="AJ6" s="29"/>
      <c r="AK6" s="25" t="s">
        <v>159</v>
      </c>
      <c r="AM6" s="29"/>
      <c r="AN6" s="25" t="s">
        <v>160</v>
      </c>
      <c r="AR6" s="25" t="s">
        <v>161</v>
      </c>
      <c r="AV6" s="25" t="s">
        <v>162</v>
      </c>
      <c r="AZ6" s="25" t="s">
        <v>163</v>
      </c>
      <c r="BD6" s="25" t="s">
        <v>164</v>
      </c>
      <c r="BH6" s="25" t="s">
        <v>165</v>
      </c>
      <c r="BL6" s="25" t="s">
        <v>166</v>
      </c>
      <c r="BP6" s="25" t="s">
        <v>167</v>
      </c>
      <c r="BT6" s="25" t="s">
        <v>168</v>
      </c>
    </row>
    <row r="7" spans="1:75" ht="15" customHeight="1">
      <c r="A7" s="34" t="s">
        <v>170</v>
      </c>
      <c r="B7" s="33" t="s">
        <v>171</v>
      </c>
      <c r="C7" s="34" t="s">
        <v>173</v>
      </c>
      <c r="D7" s="34" t="s">
        <v>174</v>
      </c>
      <c r="E7" s="34" t="s">
        <v>175</v>
      </c>
      <c r="F7" s="36" t="s">
        <v>176</v>
      </c>
      <c r="G7" s="34" t="s">
        <v>103</v>
      </c>
      <c r="H7" s="34" t="s">
        <v>105</v>
      </c>
      <c r="I7" s="34" t="s">
        <v>107</v>
      </c>
      <c r="J7" s="34" t="s">
        <v>103</v>
      </c>
      <c r="K7" s="34" t="s">
        <v>105</v>
      </c>
      <c r="L7" s="34" t="s">
        <v>107</v>
      </c>
      <c r="M7" s="37" t="s">
        <v>177</v>
      </c>
      <c r="N7" s="34" t="s">
        <v>174</v>
      </c>
      <c r="O7" s="34" t="s">
        <v>175</v>
      </c>
      <c r="P7" s="35" t="s">
        <v>178</v>
      </c>
      <c r="Q7" s="35" t="s">
        <v>491</v>
      </c>
      <c r="R7" s="34" t="s">
        <v>174</v>
      </c>
      <c r="S7" s="34" t="s">
        <v>175</v>
      </c>
      <c r="T7" s="38" t="s">
        <v>178</v>
      </c>
      <c r="U7" s="34" t="s">
        <v>179</v>
      </c>
      <c r="V7" s="33" t="s">
        <v>180</v>
      </c>
      <c r="W7" s="36" t="s">
        <v>181</v>
      </c>
      <c r="X7" s="34" t="s">
        <v>170</v>
      </c>
      <c r="Y7" s="34" t="s">
        <v>182</v>
      </c>
      <c r="Z7" s="34" t="s">
        <v>182</v>
      </c>
      <c r="AA7" s="34" t="s">
        <v>103</v>
      </c>
      <c r="AB7" s="34" t="s">
        <v>105</v>
      </c>
      <c r="AC7" s="34" t="s">
        <v>107</v>
      </c>
      <c r="AD7" s="54" t="s">
        <v>183</v>
      </c>
      <c r="AE7" s="34" t="s">
        <v>182</v>
      </c>
      <c r="AF7" s="34" t="s">
        <v>182</v>
      </c>
      <c r="AG7" s="34" t="s">
        <v>103</v>
      </c>
      <c r="AH7" s="34" t="s">
        <v>105</v>
      </c>
      <c r="AI7" s="34" t="s">
        <v>107</v>
      </c>
      <c r="AJ7" s="37" t="s">
        <v>177</v>
      </c>
      <c r="AK7" s="34" t="s">
        <v>174</v>
      </c>
      <c r="AL7" s="34" t="s">
        <v>175</v>
      </c>
      <c r="AM7" s="36" t="s">
        <v>184</v>
      </c>
      <c r="AN7" s="34" t="s">
        <v>185</v>
      </c>
      <c r="AO7" s="34" t="s">
        <v>186</v>
      </c>
      <c r="AP7" s="34" t="s">
        <v>175</v>
      </c>
      <c r="AQ7" s="34" t="s">
        <v>187</v>
      </c>
      <c r="AR7" s="34" t="s">
        <v>185</v>
      </c>
      <c r="AS7" s="34" t="s">
        <v>186</v>
      </c>
      <c r="AT7" s="34" t="s">
        <v>175</v>
      </c>
      <c r="AU7" s="34" t="s">
        <v>187</v>
      </c>
      <c r="AV7" s="34" t="s">
        <v>185</v>
      </c>
      <c r="AW7" s="34" t="s">
        <v>186</v>
      </c>
      <c r="AX7" s="34" t="s">
        <v>175</v>
      </c>
      <c r="AY7" s="34" t="s">
        <v>187</v>
      </c>
      <c r="AZ7" s="34" t="s">
        <v>185</v>
      </c>
      <c r="BA7" s="34" t="s">
        <v>186</v>
      </c>
      <c r="BB7" s="34" t="s">
        <v>175</v>
      </c>
      <c r="BC7" s="34" t="s">
        <v>187</v>
      </c>
      <c r="BD7" s="34" t="s">
        <v>185</v>
      </c>
      <c r="BE7" s="34" t="s">
        <v>186</v>
      </c>
      <c r="BF7" s="34" t="s">
        <v>175</v>
      </c>
      <c r="BG7" s="34" t="s">
        <v>187</v>
      </c>
      <c r="BH7" s="34" t="s">
        <v>185</v>
      </c>
      <c r="BI7" s="34" t="s">
        <v>186</v>
      </c>
      <c r="BJ7" s="34" t="s">
        <v>175</v>
      </c>
      <c r="BK7" s="34" t="s">
        <v>187</v>
      </c>
      <c r="BL7" s="34" t="s">
        <v>185</v>
      </c>
      <c r="BM7" s="34" t="s">
        <v>186</v>
      </c>
      <c r="BN7" s="34" t="s">
        <v>175</v>
      </c>
      <c r="BO7" s="34" t="s">
        <v>187</v>
      </c>
      <c r="BP7" s="34" t="s">
        <v>185</v>
      </c>
      <c r="BQ7" s="34" t="s">
        <v>186</v>
      </c>
      <c r="BR7" s="34" t="s">
        <v>175</v>
      </c>
      <c r="BS7" s="34" t="s">
        <v>187</v>
      </c>
      <c r="BT7" s="34" t="s">
        <v>185</v>
      </c>
      <c r="BU7" s="34" t="s">
        <v>186</v>
      </c>
      <c r="BV7" s="34" t="s">
        <v>175</v>
      </c>
      <c r="BW7" s="34" t="s">
        <v>187</v>
      </c>
    </row>
    <row r="8" spans="1:75" s="3" customFormat="1" ht="15" customHeight="1">
      <c r="A8" s="25">
        <v>1</v>
      </c>
      <c r="B8" s="25" t="s">
        <v>376</v>
      </c>
      <c r="C8" s="42">
        <v>13</v>
      </c>
      <c r="D8" s="42">
        <v>750</v>
      </c>
      <c r="E8" s="42"/>
      <c r="F8" s="24">
        <f aca="true" t="shared" si="0" ref="F8:F18">(D8+(E8/100))/C8</f>
        <v>57.69230769230769</v>
      </c>
      <c r="G8" s="70">
        <v>257</v>
      </c>
      <c r="H8" s="70">
        <v>92</v>
      </c>
      <c r="I8" s="70"/>
      <c r="J8" s="70">
        <v>17582</v>
      </c>
      <c r="K8" s="70">
        <v>73</v>
      </c>
      <c r="L8" s="70"/>
      <c r="M8" s="40">
        <f aca="true" t="shared" si="1" ref="M8:M18">J8+(K8/160)+(L8/43560)</f>
        <v>17582.45625</v>
      </c>
      <c r="N8" s="42">
        <v>751532</v>
      </c>
      <c r="O8" s="42">
        <v>91</v>
      </c>
      <c r="P8" s="13">
        <f aca="true" t="shared" si="2" ref="P8:P18">N8/(J8+(K8/160)+(L8/43560))</f>
        <v>42.7432884981585</v>
      </c>
      <c r="Q8" s="13"/>
      <c r="R8" s="16">
        <v>751532</v>
      </c>
      <c r="S8" s="16">
        <v>91</v>
      </c>
      <c r="T8" s="40">
        <f>R8/(J8+(K8/160)+(L8/43560))</f>
        <v>42.7432884981585</v>
      </c>
      <c r="U8" s="42">
        <v>21</v>
      </c>
      <c r="V8" s="42">
        <v>11</v>
      </c>
      <c r="W8" s="43">
        <v>10</v>
      </c>
      <c r="X8" s="3">
        <v>1</v>
      </c>
      <c r="Y8" s="16">
        <v>19</v>
      </c>
      <c r="Z8" s="16">
        <v>16</v>
      </c>
      <c r="AA8" s="16">
        <v>5</v>
      </c>
      <c r="AB8" s="16">
        <v>49</v>
      </c>
      <c r="AC8" s="16"/>
      <c r="AD8" s="40">
        <f aca="true" t="shared" si="3" ref="AD8:AD18">AA8+(AB8/160)+(AC8/43560)</f>
        <v>5.30625</v>
      </c>
      <c r="AE8" s="42">
        <v>596</v>
      </c>
      <c r="AF8" s="42">
        <v>440</v>
      </c>
      <c r="AG8" s="42">
        <v>126</v>
      </c>
      <c r="AH8" s="42">
        <v>151</v>
      </c>
      <c r="AI8" s="42"/>
      <c r="AJ8" s="24">
        <f aca="true" t="shared" si="4" ref="AJ8:AJ18">AG8+(AH8/160)+(AI8/43560)</f>
        <v>126.94375</v>
      </c>
      <c r="AK8" s="101">
        <v>572393</v>
      </c>
      <c r="AL8" s="25"/>
      <c r="AM8" s="40">
        <f aca="true" t="shared" si="5" ref="AM8:AM18">(AK8+(AL8/100))/AJ8</f>
        <v>4509.028605189306</v>
      </c>
      <c r="AN8" s="42">
        <v>277</v>
      </c>
      <c r="AO8" s="42">
        <v>83003</v>
      </c>
      <c r="AP8" s="42"/>
      <c r="AQ8" s="12">
        <f aca="true" t="shared" si="6" ref="AQ8:AQ18">(AO8+(AP8/100))/AN8</f>
        <v>299.64981949458485</v>
      </c>
      <c r="AR8" s="16">
        <v>140</v>
      </c>
      <c r="AS8" s="16">
        <v>106640</v>
      </c>
      <c r="AT8" s="16"/>
      <c r="AU8" s="39">
        <f aca="true" t="shared" si="7" ref="AU8:AU18">(AS8+(AT8/100))/AR8</f>
        <v>761.7142857142857</v>
      </c>
      <c r="AV8" s="42">
        <v>153</v>
      </c>
      <c r="AW8" s="42">
        <v>274150</v>
      </c>
      <c r="AX8" s="42"/>
      <c r="AY8" s="12">
        <f aca="true" t="shared" si="8" ref="AY8:AY14">(AW8+(AX8/100))/AV8</f>
        <v>1791.8300653594772</v>
      </c>
      <c r="AZ8" s="16">
        <v>25</v>
      </c>
      <c r="BA8" s="16">
        <v>100600</v>
      </c>
      <c r="BB8" s="16"/>
      <c r="BC8" s="39">
        <f>(BA8+(BB8/100))/AZ8</f>
        <v>4024</v>
      </c>
      <c r="BD8" s="42">
        <v>1</v>
      </c>
      <c r="BE8" s="42">
        <v>8000</v>
      </c>
      <c r="BF8" s="42"/>
      <c r="BG8" s="12">
        <f>(BE8+(BF8/100))/BD8</f>
        <v>8000</v>
      </c>
      <c r="BH8" s="16"/>
      <c r="BI8" s="16"/>
      <c r="BJ8" s="16"/>
      <c r="BK8" s="39"/>
      <c r="BL8" s="42"/>
      <c r="BM8" s="42"/>
      <c r="BN8" s="42"/>
      <c r="BO8" s="12"/>
      <c r="BP8" s="16"/>
      <c r="BQ8" s="16"/>
      <c r="BR8" s="16"/>
      <c r="BS8" s="39"/>
      <c r="BT8" s="42"/>
      <c r="BU8" s="42"/>
      <c r="BV8" s="42"/>
      <c r="BW8" s="12"/>
    </row>
    <row r="9" spans="1:75" ht="15" customHeight="1">
      <c r="A9" s="3">
        <f aca="true" t="shared" si="9" ref="A9:A18">A8+1</f>
        <v>2</v>
      </c>
      <c r="B9" s="3" t="s">
        <v>377</v>
      </c>
      <c r="C9" s="16">
        <v>57</v>
      </c>
      <c r="D9" s="16">
        <v>3178</v>
      </c>
      <c r="E9" s="16">
        <v>12</v>
      </c>
      <c r="F9" s="40">
        <f t="shared" si="0"/>
        <v>55.756491228070175</v>
      </c>
      <c r="G9" s="102">
        <v>164</v>
      </c>
      <c r="H9" s="102">
        <v>120</v>
      </c>
      <c r="I9" s="102"/>
      <c r="J9" s="102">
        <v>22514</v>
      </c>
      <c r="K9" s="102">
        <v>151</v>
      </c>
      <c r="L9" s="102"/>
      <c r="M9" s="24">
        <f t="shared" si="1"/>
        <v>22514.94375</v>
      </c>
      <c r="N9" s="16">
        <v>428583</v>
      </c>
      <c r="O9" s="16">
        <v>35</v>
      </c>
      <c r="P9" s="76">
        <f t="shared" si="2"/>
        <v>19.035490594996492</v>
      </c>
      <c r="Q9" s="76"/>
      <c r="R9" s="42">
        <v>428583</v>
      </c>
      <c r="S9" s="42">
        <v>35</v>
      </c>
      <c r="T9" s="24">
        <f aca="true" t="shared" si="10" ref="T9:T72">R9/(J9+(K9/160)+(L9/43560))</f>
        <v>19.035490594996492</v>
      </c>
      <c r="U9" s="16">
        <v>1</v>
      </c>
      <c r="V9" s="16"/>
      <c r="W9" s="71">
        <v>1</v>
      </c>
      <c r="X9" s="25">
        <f>X8+1</f>
        <v>2</v>
      </c>
      <c r="Y9" s="42">
        <v>3</v>
      </c>
      <c r="Z9" s="42"/>
      <c r="AA9" s="42">
        <v>1</v>
      </c>
      <c r="AB9" s="42"/>
      <c r="AC9" s="42"/>
      <c r="AD9" s="24">
        <f t="shared" si="3"/>
        <v>1</v>
      </c>
      <c r="AE9" s="16">
        <v>300</v>
      </c>
      <c r="AF9" s="16"/>
      <c r="AG9" s="16">
        <v>60</v>
      </c>
      <c r="AH9" s="16">
        <v>137</v>
      </c>
      <c r="AI9" s="16"/>
      <c r="AJ9" s="40">
        <f t="shared" si="4"/>
        <v>60.85625</v>
      </c>
      <c r="AK9" s="103">
        <v>100468</v>
      </c>
      <c r="AL9" s="103">
        <v>34</v>
      </c>
      <c r="AM9" s="24">
        <f t="shared" si="5"/>
        <v>1650.9124370956145</v>
      </c>
      <c r="AN9" s="16">
        <v>252</v>
      </c>
      <c r="AO9" s="16">
        <v>65736</v>
      </c>
      <c r="AP9" s="16">
        <v>34</v>
      </c>
      <c r="AQ9" s="39">
        <f t="shared" si="6"/>
        <v>260.85849206349206</v>
      </c>
      <c r="AR9" s="42">
        <v>43</v>
      </c>
      <c r="AS9" s="42">
        <v>28002</v>
      </c>
      <c r="AT9" s="42"/>
      <c r="AU9" s="12">
        <f t="shared" si="7"/>
        <v>651.2093023255813</v>
      </c>
      <c r="AV9" s="16">
        <v>5</v>
      </c>
      <c r="AW9" s="16">
        <v>6730</v>
      </c>
      <c r="AX9" s="16"/>
      <c r="AY9" s="39">
        <f t="shared" si="8"/>
        <v>1346</v>
      </c>
      <c r="AZ9" s="42"/>
      <c r="BA9" s="42"/>
      <c r="BB9" s="42"/>
      <c r="BC9" s="12"/>
      <c r="BD9" s="16"/>
      <c r="BE9" s="16"/>
      <c r="BF9" s="16"/>
      <c r="BG9" s="39"/>
      <c r="BH9" s="42"/>
      <c r="BI9" s="42"/>
      <c r="BJ9" s="42"/>
      <c r="BK9" s="12"/>
      <c r="BL9" s="16"/>
      <c r="BM9" s="16"/>
      <c r="BN9" s="16"/>
      <c r="BO9" s="39"/>
      <c r="BP9" s="42"/>
      <c r="BQ9" s="42"/>
      <c r="BR9" s="42"/>
      <c r="BS9" s="12"/>
      <c r="BT9" s="16"/>
      <c r="BU9" s="16"/>
      <c r="BV9" s="16"/>
      <c r="BW9" s="39"/>
    </row>
    <row r="10" spans="1:75" s="3" customFormat="1" ht="15" customHeight="1">
      <c r="A10" s="25">
        <f t="shared" si="9"/>
        <v>3</v>
      </c>
      <c r="B10" s="67" t="s">
        <v>378</v>
      </c>
      <c r="C10" s="42">
        <v>371</v>
      </c>
      <c r="D10" s="42">
        <v>17602</v>
      </c>
      <c r="E10" s="42"/>
      <c r="F10" s="24">
        <f t="shared" si="0"/>
        <v>47.44474393530997</v>
      </c>
      <c r="G10" s="70">
        <v>387</v>
      </c>
      <c r="H10" s="70">
        <v>36</v>
      </c>
      <c r="I10" s="70"/>
      <c r="J10" s="70">
        <v>54678</v>
      </c>
      <c r="K10" s="70">
        <v>132</v>
      </c>
      <c r="L10" s="70"/>
      <c r="M10" s="40">
        <f t="shared" si="1"/>
        <v>54678.825</v>
      </c>
      <c r="N10" s="42">
        <v>753230</v>
      </c>
      <c r="O10" s="42">
        <v>71</v>
      </c>
      <c r="P10" s="13">
        <f t="shared" si="2"/>
        <v>13.775533764670328</v>
      </c>
      <c r="Q10" s="13"/>
      <c r="R10" s="16">
        <v>753230</v>
      </c>
      <c r="S10" s="16">
        <v>71</v>
      </c>
      <c r="T10" s="40">
        <f t="shared" si="10"/>
        <v>13.775533764670328</v>
      </c>
      <c r="U10" s="42">
        <v>14</v>
      </c>
      <c r="V10" s="42">
        <v>4</v>
      </c>
      <c r="W10" s="43">
        <v>10</v>
      </c>
      <c r="X10" s="3">
        <f aca="true" t="shared" si="11" ref="X10:X18">X9+1</f>
        <v>3</v>
      </c>
      <c r="Y10" s="16">
        <v>5</v>
      </c>
      <c r="Z10" s="16">
        <v>2</v>
      </c>
      <c r="AA10" s="16">
        <v>1</v>
      </c>
      <c r="AB10" s="16">
        <v>80</v>
      </c>
      <c r="AC10" s="16"/>
      <c r="AD10" s="40">
        <f t="shared" si="3"/>
        <v>1.5</v>
      </c>
      <c r="AE10" s="42">
        <v>245</v>
      </c>
      <c r="AF10" s="42">
        <v>143</v>
      </c>
      <c r="AG10" s="42">
        <v>65</v>
      </c>
      <c r="AH10" s="42">
        <v>34</v>
      </c>
      <c r="AI10" s="42"/>
      <c r="AJ10" s="24">
        <f t="shared" si="4"/>
        <v>65.2125</v>
      </c>
      <c r="AK10" s="101">
        <v>73190</v>
      </c>
      <c r="AL10" s="25"/>
      <c r="AM10" s="40">
        <f t="shared" si="5"/>
        <v>1122.3308414797775</v>
      </c>
      <c r="AN10" s="42">
        <v>221</v>
      </c>
      <c r="AO10" s="42">
        <v>55325</v>
      </c>
      <c r="AP10" s="42"/>
      <c r="AQ10" s="12">
        <f t="shared" si="6"/>
        <v>250.3393665158371</v>
      </c>
      <c r="AR10" s="16">
        <v>23</v>
      </c>
      <c r="AS10" s="16">
        <v>16765</v>
      </c>
      <c r="AT10" s="16"/>
      <c r="AU10" s="39">
        <f t="shared" si="7"/>
        <v>728.9130434782609</v>
      </c>
      <c r="AV10" s="42">
        <v>1</v>
      </c>
      <c r="AW10" s="42">
        <v>1100</v>
      </c>
      <c r="AX10" s="42"/>
      <c r="AY10" s="12">
        <f t="shared" si="8"/>
        <v>1100</v>
      </c>
      <c r="AZ10" s="16"/>
      <c r="BA10" s="16"/>
      <c r="BB10" s="16"/>
      <c r="BC10" s="39"/>
      <c r="BD10" s="42"/>
      <c r="BE10" s="42"/>
      <c r="BF10" s="42"/>
      <c r="BG10" s="12"/>
      <c r="BH10" s="16"/>
      <c r="BI10" s="16"/>
      <c r="BJ10" s="16"/>
      <c r="BK10" s="39"/>
      <c r="BL10" s="42"/>
      <c r="BM10" s="42"/>
      <c r="BN10" s="42"/>
      <c r="BO10" s="12"/>
      <c r="BP10" s="16"/>
      <c r="BQ10" s="16"/>
      <c r="BR10" s="16"/>
      <c r="BS10" s="39"/>
      <c r="BT10" s="42"/>
      <c r="BU10" s="42"/>
      <c r="BV10" s="42"/>
      <c r="BW10" s="12"/>
    </row>
    <row r="11" spans="1:75" ht="15" customHeight="1">
      <c r="A11" s="3">
        <f t="shared" si="9"/>
        <v>4</v>
      </c>
      <c r="B11" s="104" t="s">
        <v>379</v>
      </c>
      <c r="C11" s="16">
        <v>139</v>
      </c>
      <c r="D11" s="16">
        <v>8535</v>
      </c>
      <c r="E11" s="16"/>
      <c r="F11" s="40">
        <f t="shared" si="0"/>
        <v>61.402877697841724</v>
      </c>
      <c r="G11" s="102">
        <v>520</v>
      </c>
      <c r="H11" s="102">
        <v>80</v>
      </c>
      <c r="I11" s="102"/>
      <c r="J11" s="102">
        <v>23611</v>
      </c>
      <c r="K11" s="102">
        <v>7</v>
      </c>
      <c r="L11" s="102"/>
      <c r="M11" s="24">
        <f t="shared" si="1"/>
        <v>23611.04375</v>
      </c>
      <c r="N11" s="16">
        <v>387691</v>
      </c>
      <c r="O11" s="16"/>
      <c r="P11" s="76">
        <f t="shared" si="2"/>
        <v>16.419900962658627</v>
      </c>
      <c r="Q11" s="76"/>
      <c r="R11" s="42">
        <v>387691</v>
      </c>
      <c r="S11" s="42"/>
      <c r="T11" s="24">
        <f t="shared" si="10"/>
        <v>16.419900962658627</v>
      </c>
      <c r="U11" s="16">
        <v>8</v>
      </c>
      <c r="V11" s="16">
        <v>1</v>
      </c>
      <c r="W11" s="71">
        <v>7</v>
      </c>
      <c r="X11" s="25">
        <f t="shared" si="11"/>
        <v>4</v>
      </c>
      <c r="Y11" s="42">
        <v>15</v>
      </c>
      <c r="Z11" s="42">
        <v>1</v>
      </c>
      <c r="AA11" s="42">
        <v>3</v>
      </c>
      <c r="AB11" s="42">
        <v>90</v>
      </c>
      <c r="AC11" s="42"/>
      <c r="AD11" s="24">
        <f t="shared" si="3"/>
        <v>3.5625</v>
      </c>
      <c r="AE11" s="16">
        <v>316</v>
      </c>
      <c r="AF11" s="16">
        <v>145</v>
      </c>
      <c r="AG11" s="16">
        <v>88</v>
      </c>
      <c r="AH11" s="16">
        <v>76</v>
      </c>
      <c r="AI11" s="16"/>
      <c r="AJ11" s="40">
        <f t="shared" si="4"/>
        <v>88.475</v>
      </c>
      <c r="AK11" s="103">
        <v>101870</v>
      </c>
      <c r="AL11" s="3"/>
      <c r="AM11" s="24">
        <f t="shared" si="5"/>
        <v>1151.398700197796</v>
      </c>
      <c r="AN11" s="16">
        <v>283</v>
      </c>
      <c r="AO11" s="16">
        <v>74690</v>
      </c>
      <c r="AP11" s="16"/>
      <c r="AQ11" s="39">
        <f t="shared" si="6"/>
        <v>263.92226148409895</v>
      </c>
      <c r="AR11" s="42">
        <v>27</v>
      </c>
      <c r="AS11" s="42">
        <v>19260</v>
      </c>
      <c r="AT11" s="42"/>
      <c r="AU11" s="12">
        <f t="shared" si="7"/>
        <v>713.3333333333334</v>
      </c>
      <c r="AV11" s="16">
        <v>6</v>
      </c>
      <c r="AW11" s="16">
        <v>7920</v>
      </c>
      <c r="AX11" s="16"/>
      <c r="AY11" s="39">
        <f t="shared" si="8"/>
        <v>1320</v>
      </c>
      <c r="AZ11" s="42"/>
      <c r="BA11" s="42"/>
      <c r="BB11" s="42"/>
      <c r="BC11" s="12"/>
      <c r="BD11" s="16"/>
      <c r="BE11" s="16"/>
      <c r="BF11" s="16"/>
      <c r="BG11" s="39"/>
      <c r="BH11" s="42"/>
      <c r="BI11" s="42"/>
      <c r="BJ11" s="42"/>
      <c r="BK11" s="12"/>
      <c r="BL11" s="16"/>
      <c r="BM11" s="16"/>
      <c r="BN11" s="16"/>
      <c r="BO11" s="39"/>
      <c r="BP11" s="42"/>
      <c r="BQ11" s="42"/>
      <c r="BR11" s="42"/>
      <c r="BS11" s="12"/>
      <c r="BT11" s="16"/>
      <c r="BU11" s="16"/>
      <c r="BV11" s="16"/>
      <c r="BW11" s="39"/>
    </row>
    <row r="12" spans="1:75" s="3" customFormat="1" ht="15" customHeight="1">
      <c r="A12" s="25">
        <f t="shared" si="9"/>
        <v>5</v>
      </c>
      <c r="B12" s="67" t="s">
        <v>380</v>
      </c>
      <c r="C12" s="42">
        <v>95</v>
      </c>
      <c r="D12" s="42">
        <v>4957</v>
      </c>
      <c r="E12" s="42"/>
      <c r="F12" s="24">
        <f t="shared" si="0"/>
        <v>52.17894736842105</v>
      </c>
      <c r="G12" s="70">
        <v>247</v>
      </c>
      <c r="H12" s="70">
        <v>50</v>
      </c>
      <c r="I12" s="70"/>
      <c r="J12" s="70">
        <v>31746</v>
      </c>
      <c r="K12" s="70">
        <v>111</v>
      </c>
      <c r="L12" s="70"/>
      <c r="M12" s="40">
        <f t="shared" si="1"/>
        <v>31746.69375</v>
      </c>
      <c r="N12" s="42">
        <v>609482</v>
      </c>
      <c r="O12" s="42">
        <v>90</v>
      </c>
      <c r="P12" s="13">
        <f t="shared" si="2"/>
        <v>19.198282655811994</v>
      </c>
      <c r="Q12" s="13"/>
      <c r="R12" s="16">
        <v>609482</v>
      </c>
      <c r="S12" s="16">
        <v>90</v>
      </c>
      <c r="T12" s="40">
        <f t="shared" si="10"/>
        <v>19.198282655811994</v>
      </c>
      <c r="U12" s="42">
        <v>3</v>
      </c>
      <c r="V12" s="42">
        <v>1</v>
      </c>
      <c r="W12" s="43">
        <v>2</v>
      </c>
      <c r="X12" s="3">
        <f t="shared" si="11"/>
        <v>5</v>
      </c>
      <c r="Y12" s="16">
        <v>3</v>
      </c>
      <c r="Z12" s="16">
        <v>3</v>
      </c>
      <c r="AA12" s="16"/>
      <c r="AB12" s="16">
        <v>72</v>
      </c>
      <c r="AC12" s="16"/>
      <c r="AD12" s="40">
        <f t="shared" si="3"/>
        <v>0.45</v>
      </c>
      <c r="AE12" s="42">
        <v>349</v>
      </c>
      <c r="AF12" s="42">
        <v>195</v>
      </c>
      <c r="AG12" s="42">
        <v>55</v>
      </c>
      <c r="AH12" s="42"/>
      <c r="AI12" s="42"/>
      <c r="AJ12" s="24">
        <f t="shared" si="4"/>
        <v>55</v>
      </c>
      <c r="AK12" s="101">
        <v>112277</v>
      </c>
      <c r="AL12" s="25"/>
      <c r="AM12" s="40">
        <f t="shared" si="5"/>
        <v>2041.4</v>
      </c>
      <c r="AN12" s="42">
        <v>302</v>
      </c>
      <c r="AO12" s="42">
        <v>74087</v>
      </c>
      <c r="AP12" s="42"/>
      <c r="AQ12" s="12">
        <f t="shared" si="6"/>
        <v>245.32119205298014</v>
      </c>
      <c r="AR12" s="16">
        <v>44</v>
      </c>
      <c r="AS12" s="16">
        <v>31390</v>
      </c>
      <c r="AT12" s="16"/>
      <c r="AU12" s="39">
        <f t="shared" si="7"/>
        <v>713.4090909090909</v>
      </c>
      <c r="AV12" s="42">
        <v>2</v>
      </c>
      <c r="AW12" s="42">
        <v>2800</v>
      </c>
      <c r="AX12" s="42"/>
      <c r="AY12" s="12">
        <f t="shared" si="8"/>
        <v>1400</v>
      </c>
      <c r="AZ12" s="16">
        <v>1</v>
      </c>
      <c r="BA12" s="16">
        <v>4000</v>
      </c>
      <c r="BB12" s="16"/>
      <c r="BC12" s="39">
        <f>(BA12+(BB12/100))/AZ12</f>
        <v>4000</v>
      </c>
      <c r="BD12" s="42"/>
      <c r="BE12" s="42"/>
      <c r="BF12" s="42"/>
      <c r="BG12" s="12"/>
      <c r="BH12" s="16"/>
      <c r="BI12" s="16"/>
      <c r="BJ12" s="16"/>
      <c r="BK12" s="39"/>
      <c r="BL12" s="42"/>
      <c r="BM12" s="42"/>
      <c r="BN12" s="42"/>
      <c r="BO12" s="12"/>
      <c r="BP12" s="16"/>
      <c r="BQ12" s="16"/>
      <c r="BR12" s="16"/>
      <c r="BS12" s="39"/>
      <c r="BT12" s="42"/>
      <c r="BU12" s="42"/>
      <c r="BV12" s="42"/>
      <c r="BW12" s="12"/>
    </row>
    <row r="13" spans="1:75" ht="15" customHeight="1">
      <c r="A13" s="3">
        <f t="shared" si="9"/>
        <v>6</v>
      </c>
      <c r="B13" s="104" t="s">
        <v>381</v>
      </c>
      <c r="C13" s="16">
        <v>141</v>
      </c>
      <c r="D13" s="16">
        <v>7320</v>
      </c>
      <c r="E13" s="16"/>
      <c r="F13" s="40">
        <f t="shared" si="0"/>
        <v>51.91489361702128</v>
      </c>
      <c r="G13" s="102">
        <v>158</v>
      </c>
      <c r="H13" s="102">
        <v>54</v>
      </c>
      <c r="I13" s="102"/>
      <c r="J13" s="102">
        <v>34758</v>
      </c>
      <c r="K13" s="102">
        <v>25</v>
      </c>
      <c r="L13" s="102">
        <v>5</v>
      </c>
      <c r="M13" s="24">
        <f t="shared" si="1"/>
        <v>34758.156364784205</v>
      </c>
      <c r="N13" s="16">
        <v>488905</v>
      </c>
      <c r="O13" s="16">
        <v>20</v>
      </c>
      <c r="P13" s="76">
        <f t="shared" si="2"/>
        <v>14.065907146195537</v>
      </c>
      <c r="Q13" s="76"/>
      <c r="R13" s="42">
        <v>488905</v>
      </c>
      <c r="S13" s="42">
        <v>20</v>
      </c>
      <c r="T13" s="24">
        <f t="shared" si="10"/>
        <v>14.065907146195537</v>
      </c>
      <c r="U13" s="16">
        <v>6</v>
      </c>
      <c r="V13" s="16">
        <v>2</v>
      </c>
      <c r="W13" s="71">
        <v>4</v>
      </c>
      <c r="X13" s="25">
        <f t="shared" si="11"/>
        <v>6</v>
      </c>
      <c r="Y13" s="42">
        <v>3</v>
      </c>
      <c r="Z13" s="42">
        <v>1</v>
      </c>
      <c r="AA13" s="42"/>
      <c r="AB13" s="42">
        <v>52</v>
      </c>
      <c r="AC13" s="42"/>
      <c r="AD13" s="24">
        <f t="shared" si="3"/>
        <v>0.325</v>
      </c>
      <c r="AE13" s="16">
        <v>280</v>
      </c>
      <c r="AF13" s="16">
        <v>167</v>
      </c>
      <c r="AG13" s="16">
        <v>48</v>
      </c>
      <c r="AH13" s="16">
        <v>17</v>
      </c>
      <c r="AI13" s="16">
        <v>5</v>
      </c>
      <c r="AJ13" s="40">
        <f t="shared" si="4"/>
        <v>48.106364784205695</v>
      </c>
      <c r="AK13" s="103">
        <v>83819</v>
      </c>
      <c r="AL13" s="103">
        <v>67</v>
      </c>
      <c r="AM13" s="24">
        <f t="shared" si="5"/>
        <v>1742.3821229476835</v>
      </c>
      <c r="AN13" s="16">
        <v>248</v>
      </c>
      <c r="AO13" s="16">
        <v>57899</v>
      </c>
      <c r="AP13" s="16">
        <v>67</v>
      </c>
      <c r="AQ13" s="39">
        <f t="shared" si="6"/>
        <v>233.46641129032258</v>
      </c>
      <c r="AR13" s="42">
        <v>27</v>
      </c>
      <c r="AS13" s="42">
        <v>18620</v>
      </c>
      <c r="AT13" s="42"/>
      <c r="AU13" s="12">
        <f t="shared" si="7"/>
        <v>689.6296296296297</v>
      </c>
      <c r="AV13" s="16">
        <v>5</v>
      </c>
      <c r="AW13" s="16">
        <v>7300</v>
      </c>
      <c r="AX13" s="16"/>
      <c r="AY13" s="39">
        <f t="shared" si="8"/>
        <v>1460</v>
      </c>
      <c r="AZ13" s="42"/>
      <c r="BA13" s="42"/>
      <c r="BB13" s="42"/>
      <c r="BC13" s="12"/>
      <c r="BD13" s="16"/>
      <c r="BE13" s="16"/>
      <c r="BF13" s="16"/>
      <c r="BG13" s="39"/>
      <c r="BH13" s="42"/>
      <c r="BI13" s="42"/>
      <c r="BJ13" s="42"/>
      <c r="BK13" s="12"/>
      <c r="BL13" s="16"/>
      <c r="BM13" s="16"/>
      <c r="BN13" s="16"/>
      <c r="BO13" s="39"/>
      <c r="BP13" s="42"/>
      <c r="BQ13" s="42"/>
      <c r="BR13" s="42"/>
      <c r="BS13" s="12"/>
      <c r="BT13" s="16"/>
      <c r="BU13" s="16"/>
      <c r="BV13" s="16"/>
      <c r="BW13" s="39"/>
    </row>
    <row r="14" spans="1:75" s="3" customFormat="1" ht="15" customHeight="1">
      <c r="A14" s="25">
        <f t="shared" si="9"/>
        <v>7</v>
      </c>
      <c r="B14" s="67" t="s">
        <v>382</v>
      </c>
      <c r="C14" s="42">
        <v>92</v>
      </c>
      <c r="D14" s="42">
        <v>5398</v>
      </c>
      <c r="E14" s="42"/>
      <c r="F14" s="24">
        <f t="shared" si="0"/>
        <v>58.67391304347826</v>
      </c>
      <c r="G14" s="70">
        <v>305</v>
      </c>
      <c r="H14" s="70">
        <v>122</v>
      </c>
      <c r="I14" s="70"/>
      <c r="J14" s="70">
        <v>37705</v>
      </c>
      <c r="K14" s="70">
        <v>88</v>
      </c>
      <c r="L14" s="70">
        <v>8.25</v>
      </c>
      <c r="M14" s="40">
        <f t="shared" si="1"/>
        <v>37705.55018939394</v>
      </c>
      <c r="N14" s="42">
        <v>562417</v>
      </c>
      <c r="O14" s="42">
        <v>10</v>
      </c>
      <c r="P14" s="13">
        <f t="shared" si="2"/>
        <v>14.916026876016788</v>
      </c>
      <c r="Q14" s="13"/>
      <c r="R14" s="16">
        <v>562417</v>
      </c>
      <c r="S14" s="16">
        <v>10</v>
      </c>
      <c r="T14" s="40">
        <f t="shared" si="10"/>
        <v>14.916026876016788</v>
      </c>
      <c r="U14" s="42">
        <v>2</v>
      </c>
      <c r="V14" s="42"/>
      <c r="W14" s="43">
        <v>2</v>
      </c>
      <c r="X14" s="3">
        <f t="shared" si="11"/>
        <v>7</v>
      </c>
      <c r="Y14" s="16">
        <v>2</v>
      </c>
      <c r="Z14" s="16"/>
      <c r="AA14" s="16">
        <v>1</v>
      </c>
      <c r="AB14" s="16"/>
      <c r="AC14" s="16"/>
      <c r="AD14" s="40">
        <f t="shared" si="3"/>
        <v>1</v>
      </c>
      <c r="AE14" s="42">
        <v>281</v>
      </c>
      <c r="AF14" s="42">
        <v>99</v>
      </c>
      <c r="AG14" s="42">
        <v>130</v>
      </c>
      <c r="AH14" s="42">
        <v>92</v>
      </c>
      <c r="AI14" s="42"/>
      <c r="AJ14" s="24">
        <f t="shared" si="4"/>
        <v>130.575</v>
      </c>
      <c r="AK14" s="101">
        <v>125984</v>
      </c>
      <c r="AL14" s="25"/>
      <c r="AM14" s="40">
        <f t="shared" si="5"/>
        <v>964.8401301933756</v>
      </c>
      <c r="AN14" s="42">
        <v>208</v>
      </c>
      <c r="AO14" s="42">
        <v>47439</v>
      </c>
      <c r="AP14" s="42"/>
      <c r="AQ14" s="12">
        <f t="shared" si="6"/>
        <v>228.0721153846154</v>
      </c>
      <c r="AR14" s="16">
        <v>42</v>
      </c>
      <c r="AS14" s="16">
        <v>29355</v>
      </c>
      <c r="AT14" s="16"/>
      <c r="AU14" s="39">
        <f t="shared" si="7"/>
        <v>698.9285714285714</v>
      </c>
      <c r="AV14" s="42">
        <v>30</v>
      </c>
      <c r="AW14" s="42">
        <v>45390</v>
      </c>
      <c r="AX14" s="42"/>
      <c r="AY14" s="12">
        <f t="shared" si="8"/>
        <v>1513</v>
      </c>
      <c r="AZ14" s="16">
        <v>1</v>
      </c>
      <c r="BA14" s="16">
        <v>3800</v>
      </c>
      <c r="BB14" s="16"/>
      <c r="BC14" s="39">
        <f>(BA14+(BB14/100))/AZ14</f>
        <v>3800</v>
      </c>
      <c r="BD14" s="42"/>
      <c r="BE14" s="42"/>
      <c r="BF14" s="42"/>
      <c r="BG14" s="12"/>
      <c r="BH14" s="16"/>
      <c r="BI14" s="16"/>
      <c r="BJ14" s="16"/>
      <c r="BK14" s="39"/>
      <c r="BL14" s="42"/>
      <c r="BM14" s="42"/>
      <c r="BN14" s="42"/>
      <c r="BO14" s="12"/>
      <c r="BP14" s="16"/>
      <c r="BQ14" s="16"/>
      <c r="BR14" s="16"/>
      <c r="BS14" s="39"/>
      <c r="BT14" s="42"/>
      <c r="BU14" s="42"/>
      <c r="BV14" s="42"/>
      <c r="BW14" s="12"/>
    </row>
    <row r="15" spans="1:75" ht="15" customHeight="1">
      <c r="A15" s="3">
        <f t="shared" si="9"/>
        <v>8</v>
      </c>
      <c r="B15" s="104" t="s">
        <v>383</v>
      </c>
      <c r="C15" s="16">
        <v>105</v>
      </c>
      <c r="D15" s="16">
        <v>5670</v>
      </c>
      <c r="E15" s="16"/>
      <c r="F15" s="40">
        <f t="shared" si="0"/>
        <v>54</v>
      </c>
      <c r="G15" s="102">
        <v>12</v>
      </c>
      <c r="H15" s="102">
        <v>100</v>
      </c>
      <c r="I15" s="102"/>
      <c r="J15" s="102">
        <v>32276</v>
      </c>
      <c r="K15" s="102">
        <v>123</v>
      </c>
      <c r="L15" s="102">
        <v>43.25</v>
      </c>
      <c r="M15" s="24">
        <f t="shared" si="1"/>
        <v>32276.769742883378</v>
      </c>
      <c r="N15" s="16">
        <v>454080</v>
      </c>
      <c r="O15" s="16">
        <v>73</v>
      </c>
      <c r="P15" s="76">
        <f t="shared" si="2"/>
        <v>14.068322314072923</v>
      </c>
      <c r="Q15" s="76"/>
      <c r="R15" s="42">
        <v>454080</v>
      </c>
      <c r="S15" s="42">
        <v>73</v>
      </c>
      <c r="T15" s="24">
        <f t="shared" si="10"/>
        <v>14.068322314072923</v>
      </c>
      <c r="U15" s="101">
        <v>20</v>
      </c>
      <c r="V15" s="16">
        <v>4</v>
      </c>
      <c r="W15" s="71">
        <v>16</v>
      </c>
      <c r="X15" s="25">
        <f t="shared" si="11"/>
        <v>8</v>
      </c>
      <c r="Y15" s="42">
        <v>1</v>
      </c>
      <c r="Z15" s="42">
        <v>4</v>
      </c>
      <c r="AA15" s="42"/>
      <c r="AB15" s="42">
        <v>60</v>
      </c>
      <c r="AC15" s="42"/>
      <c r="AD15" s="24">
        <f t="shared" si="3"/>
        <v>0.375</v>
      </c>
      <c r="AE15" s="16">
        <v>319</v>
      </c>
      <c r="AF15" s="16">
        <v>82</v>
      </c>
      <c r="AG15" s="16">
        <v>89</v>
      </c>
      <c r="AH15" s="16">
        <v>154</v>
      </c>
      <c r="AI15" s="16"/>
      <c r="AJ15" s="40">
        <f t="shared" si="4"/>
        <v>89.9625</v>
      </c>
      <c r="AK15" s="103">
        <v>94251</v>
      </c>
      <c r="AL15" s="3"/>
      <c r="AM15" s="24">
        <f t="shared" si="5"/>
        <v>1047.6698624426845</v>
      </c>
      <c r="AN15" s="16">
        <v>281</v>
      </c>
      <c r="AO15" s="16">
        <v>68061</v>
      </c>
      <c r="AP15" s="16"/>
      <c r="AQ15" s="39">
        <f t="shared" si="6"/>
        <v>242.2099644128114</v>
      </c>
      <c r="AR15" s="42">
        <v>38</v>
      </c>
      <c r="AS15" s="42">
        <v>26190</v>
      </c>
      <c r="AT15" s="42"/>
      <c r="AU15" s="12">
        <f t="shared" si="7"/>
        <v>689.2105263157895</v>
      </c>
      <c r="AV15" s="16"/>
      <c r="AW15" s="16"/>
      <c r="AX15" s="16"/>
      <c r="AY15" s="39"/>
      <c r="AZ15" s="42"/>
      <c r="BA15" s="42"/>
      <c r="BB15" s="42"/>
      <c r="BC15" s="12"/>
      <c r="BD15" s="16"/>
      <c r="BE15" s="16"/>
      <c r="BF15" s="16"/>
      <c r="BG15" s="39"/>
      <c r="BH15" s="42"/>
      <c r="BI15" s="42"/>
      <c r="BJ15" s="42"/>
      <c r="BK15" s="12"/>
      <c r="BL15" s="16"/>
      <c r="BM15" s="16"/>
      <c r="BN15" s="16"/>
      <c r="BO15" s="39"/>
      <c r="BP15" s="42"/>
      <c r="BQ15" s="42"/>
      <c r="BR15" s="42"/>
      <c r="BS15" s="12"/>
      <c r="BT15" s="16"/>
      <c r="BU15" s="16"/>
      <c r="BV15" s="16"/>
      <c r="BW15" s="39"/>
    </row>
    <row r="16" spans="1:75" s="3" customFormat="1" ht="15" customHeight="1">
      <c r="A16" s="25">
        <f t="shared" si="9"/>
        <v>9</v>
      </c>
      <c r="B16" s="67" t="s">
        <v>384</v>
      </c>
      <c r="C16" s="42">
        <v>213</v>
      </c>
      <c r="D16" s="42">
        <v>10448</v>
      </c>
      <c r="E16" s="42">
        <v>50</v>
      </c>
      <c r="F16" s="24">
        <f t="shared" si="0"/>
        <v>49.05399061032864</v>
      </c>
      <c r="G16" s="70">
        <v>477</v>
      </c>
      <c r="H16" s="70">
        <v>80</v>
      </c>
      <c r="I16" s="70"/>
      <c r="J16" s="70">
        <v>54021</v>
      </c>
      <c r="K16" s="70">
        <v>51</v>
      </c>
      <c r="L16" s="70"/>
      <c r="M16" s="40">
        <f t="shared" si="1"/>
        <v>54021.31875</v>
      </c>
      <c r="N16" s="42">
        <v>534101</v>
      </c>
      <c r="O16" s="42">
        <v>24</v>
      </c>
      <c r="P16" s="13">
        <f t="shared" si="2"/>
        <v>9.886856010896624</v>
      </c>
      <c r="Q16" s="13" t="s">
        <v>494</v>
      </c>
      <c r="R16" s="16">
        <v>586894</v>
      </c>
      <c r="S16" s="16">
        <v>72</v>
      </c>
      <c r="T16" s="40">
        <f t="shared" si="10"/>
        <v>10.864118344019507</v>
      </c>
      <c r="U16" s="103">
        <v>4</v>
      </c>
      <c r="V16" s="42">
        <v>1</v>
      </c>
      <c r="W16" s="43">
        <v>3</v>
      </c>
      <c r="X16" s="3">
        <f t="shared" si="11"/>
        <v>9</v>
      </c>
      <c r="Y16" s="16">
        <v>5</v>
      </c>
      <c r="Z16" s="16">
        <v>2</v>
      </c>
      <c r="AA16" s="16">
        <v>1</v>
      </c>
      <c r="AB16" s="16">
        <v>64</v>
      </c>
      <c r="AC16" s="16"/>
      <c r="AD16" s="40">
        <f t="shared" si="3"/>
        <v>1.4</v>
      </c>
      <c r="AE16" s="42">
        <v>315</v>
      </c>
      <c r="AF16" s="42">
        <v>18</v>
      </c>
      <c r="AG16" s="42">
        <v>71</v>
      </c>
      <c r="AH16" s="42">
        <v>102</v>
      </c>
      <c r="AI16" s="42"/>
      <c r="AJ16" s="24">
        <f t="shared" si="4"/>
        <v>71.6375</v>
      </c>
      <c r="AK16" s="101">
        <v>78126</v>
      </c>
      <c r="AL16" s="101">
        <v>12</v>
      </c>
      <c r="AM16" s="40">
        <f t="shared" si="5"/>
        <v>1090.5757459431163</v>
      </c>
      <c r="AN16" s="42">
        <v>298</v>
      </c>
      <c r="AO16" s="42">
        <v>65758</v>
      </c>
      <c r="AP16" s="42"/>
      <c r="AQ16" s="12">
        <f t="shared" si="6"/>
        <v>220.66442953020135</v>
      </c>
      <c r="AR16" s="16">
        <v>16</v>
      </c>
      <c r="AS16" s="16">
        <v>11158</v>
      </c>
      <c r="AT16" s="16">
        <v>12</v>
      </c>
      <c r="AU16" s="39">
        <f t="shared" si="7"/>
        <v>697.3825</v>
      </c>
      <c r="AV16" s="42">
        <v>1</v>
      </c>
      <c r="AW16" s="42">
        <v>1210</v>
      </c>
      <c r="AX16" s="42"/>
      <c r="AY16" s="12">
        <f>(AW16+(AX16/100))/AV16</f>
        <v>1210</v>
      </c>
      <c r="AZ16" s="16"/>
      <c r="BA16" s="16"/>
      <c r="BB16" s="16"/>
      <c r="BC16" s="39"/>
      <c r="BD16" s="42"/>
      <c r="BE16" s="42"/>
      <c r="BF16" s="42"/>
      <c r="BG16" s="12"/>
      <c r="BH16" s="16"/>
      <c r="BI16" s="16"/>
      <c r="BJ16" s="16"/>
      <c r="BK16" s="39"/>
      <c r="BL16" s="42"/>
      <c r="BM16" s="42"/>
      <c r="BN16" s="42"/>
      <c r="BO16" s="12"/>
      <c r="BP16" s="16"/>
      <c r="BQ16" s="16"/>
      <c r="BR16" s="16"/>
      <c r="BS16" s="39"/>
      <c r="BT16" s="42"/>
      <c r="BU16" s="42"/>
      <c r="BV16" s="42"/>
      <c r="BW16" s="12"/>
    </row>
    <row r="17" spans="1:75" ht="15" customHeight="1">
      <c r="A17" s="3">
        <f t="shared" si="9"/>
        <v>10</v>
      </c>
      <c r="B17" s="104" t="s">
        <v>385</v>
      </c>
      <c r="C17" s="16">
        <v>53</v>
      </c>
      <c r="D17" s="16">
        <v>3927</v>
      </c>
      <c r="E17" s="16"/>
      <c r="F17" s="40">
        <f t="shared" si="0"/>
        <v>74.09433962264151</v>
      </c>
      <c r="G17" s="102">
        <v>247</v>
      </c>
      <c r="H17" s="102"/>
      <c r="I17" s="102"/>
      <c r="J17" s="102">
        <v>22327</v>
      </c>
      <c r="K17" s="102">
        <v>151</v>
      </c>
      <c r="L17" s="102"/>
      <c r="M17" s="24">
        <f t="shared" si="1"/>
        <v>22327.94375</v>
      </c>
      <c r="N17" s="16">
        <v>463016</v>
      </c>
      <c r="O17" s="16">
        <v>79</v>
      </c>
      <c r="P17" s="76">
        <f t="shared" si="2"/>
        <v>20.737064065740494</v>
      </c>
      <c r="Q17" s="76"/>
      <c r="R17" s="42">
        <v>463016</v>
      </c>
      <c r="S17" s="42">
        <v>79</v>
      </c>
      <c r="T17" s="24">
        <f t="shared" si="10"/>
        <v>20.737064065740494</v>
      </c>
      <c r="U17" s="16">
        <v>7</v>
      </c>
      <c r="V17" s="16">
        <v>1</v>
      </c>
      <c r="W17" s="71">
        <v>6</v>
      </c>
      <c r="X17" s="25">
        <f t="shared" si="11"/>
        <v>10</v>
      </c>
      <c r="Y17" s="42">
        <v>5</v>
      </c>
      <c r="Z17" s="42">
        <v>12</v>
      </c>
      <c r="AA17" s="42">
        <v>2</v>
      </c>
      <c r="AB17" s="42">
        <v>60</v>
      </c>
      <c r="AC17" s="42"/>
      <c r="AD17" s="24">
        <f t="shared" si="3"/>
        <v>2.375</v>
      </c>
      <c r="AE17" s="16">
        <v>296</v>
      </c>
      <c r="AF17" s="16">
        <v>227</v>
      </c>
      <c r="AG17" s="16">
        <v>139</v>
      </c>
      <c r="AH17" s="16">
        <v>26</v>
      </c>
      <c r="AI17" s="16">
        <v>189</v>
      </c>
      <c r="AJ17" s="40">
        <f t="shared" si="4"/>
        <v>139.1668388429752</v>
      </c>
      <c r="AK17" s="103">
        <v>124215</v>
      </c>
      <c r="AL17" s="3"/>
      <c r="AM17" s="24">
        <f t="shared" si="5"/>
        <v>892.5617699785099</v>
      </c>
      <c r="AN17" s="16">
        <v>232</v>
      </c>
      <c r="AO17" s="16">
        <v>64465</v>
      </c>
      <c r="AP17" s="16"/>
      <c r="AQ17" s="39">
        <f t="shared" si="6"/>
        <v>277.8663793103448</v>
      </c>
      <c r="AR17" s="42">
        <v>49</v>
      </c>
      <c r="AS17" s="42">
        <v>35200</v>
      </c>
      <c r="AT17" s="42"/>
      <c r="AU17" s="12">
        <f t="shared" si="7"/>
        <v>718.3673469387755</v>
      </c>
      <c r="AV17" s="16">
        <v>15</v>
      </c>
      <c r="AW17" s="16">
        <v>24550</v>
      </c>
      <c r="AX17" s="16"/>
      <c r="AY17" s="39">
        <f>(AW17+(AX17/100))/AV17</f>
        <v>1636.6666666666667</v>
      </c>
      <c r="AZ17" s="42"/>
      <c r="BA17" s="42"/>
      <c r="BB17" s="42"/>
      <c r="BC17" s="12"/>
      <c r="BD17" s="16"/>
      <c r="BE17" s="16"/>
      <c r="BF17" s="16"/>
      <c r="BG17" s="39"/>
      <c r="BH17" s="42"/>
      <c r="BI17" s="42"/>
      <c r="BJ17" s="42"/>
      <c r="BK17" s="12"/>
      <c r="BL17" s="16"/>
      <c r="BM17" s="16"/>
      <c r="BN17" s="16"/>
      <c r="BO17" s="39"/>
      <c r="BP17" s="42"/>
      <c r="BQ17" s="42"/>
      <c r="BR17" s="42"/>
      <c r="BS17" s="12"/>
      <c r="BT17" s="16"/>
      <c r="BU17" s="16"/>
      <c r="BV17" s="16"/>
      <c r="BW17" s="39"/>
    </row>
    <row r="18" spans="1:75" s="3" customFormat="1" ht="15" customHeight="1">
      <c r="A18" s="25">
        <f t="shared" si="9"/>
        <v>11</v>
      </c>
      <c r="B18" s="67" t="s">
        <v>386</v>
      </c>
      <c r="C18" s="45">
        <v>138</v>
      </c>
      <c r="D18" s="42">
        <v>8669</v>
      </c>
      <c r="E18" s="42">
        <v>68</v>
      </c>
      <c r="F18" s="24">
        <f t="shared" si="0"/>
        <v>62.82376811594203</v>
      </c>
      <c r="G18" s="19">
        <v>457</v>
      </c>
      <c r="H18" s="70"/>
      <c r="I18" s="70"/>
      <c r="J18" s="19">
        <v>35483</v>
      </c>
      <c r="K18" s="19">
        <v>35</v>
      </c>
      <c r="L18" s="19">
        <v>197</v>
      </c>
      <c r="M18" s="40">
        <f t="shared" si="1"/>
        <v>35483.22327249771</v>
      </c>
      <c r="N18" s="45">
        <v>594270</v>
      </c>
      <c r="O18" s="45">
        <v>1</v>
      </c>
      <c r="P18" s="13">
        <f t="shared" si="2"/>
        <v>16.747914794443325</v>
      </c>
      <c r="Q18" s="13" t="s">
        <v>372</v>
      </c>
      <c r="R18" s="19">
        <v>505129</v>
      </c>
      <c r="S18" s="16">
        <v>81</v>
      </c>
      <c r="T18" s="40">
        <f t="shared" si="10"/>
        <v>14.235713484110525</v>
      </c>
      <c r="U18" s="42"/>
      <c r="V18" s="42"/>
      <c r="W18" s="43"/>
      <c r="X18" s="3">
        <f t="shared" si="11"/>
        <v>11</v>
      </c>
      <c r="Y18" s="16">
        <v>4</v>
      </c>
      <c r="Z18" s="16"/>
      <c r="AA18" s="19">
        <v>1</v>
      </c>
      <c r="AB18" s="19">
        <v>24</v>
      </c>
      <c r="AC18" s="16"/>
      <c r="AD18" s="40">
        <f t="shared" si="3"/>
        <v>1.15</v>
      </c>
      <c r="AE18" s="45">
        <v>209</v>
      </c>
      <c r="AF18" s="45">
        <v>9</v>
      </c>
      <c r="AG18" s="45">
        <v>62</v>
      </c>
      <c r="AH18" s="45">
        <v>81</v>
      </c>
      <c r="AI18" s="42"/>
      <c r="AJ18" s="24">
        <f t="shared" si="4"/>
        <v>62.50625</v>
      </c>
      <c r="AK18" s="110">
        <v>56934</v>
      </c>
      <c r="AL18" s="110">
        <v>96</v>
      </c>
      <c r="AM18" s="40">
        <f t="shared" si="5"/>
        <v>910.8682731726827</v>
      </c>
      <c r="AN18" s="42">
        <v>184</v>
      </c>
      <c r="AO18" s="45">
        <v>43169</v>
      </c>
      <c r="AP18" s="45">
        <v>86</v>
      </c>
      <c r="AQ18" s="12">
        <f t="shared" si="6"/>
        <v>234.61880434782609</v>
      </c>
      <c r="AR18" s="16">
        <v>22</v>
      </c>
      <c r="AS18" s="19">
        <v>14535</v>
      </c>
      <c r="AT18" s="16"/>
      <c r="AU18" s="39">
        <f t="shared" si="7"/>
        <v>660.6818181818181</v>
      </c>
      <c r="AV18" s="42">
        <v>3</v>
      </c>
      <c r="AW18" s="45">
        <v>3230</v>
      </c>
      <c r="AX18" s="42"/>
      <c r="AY18" s="12">
        <f>(AW18+(AX18/100))/AV18</f>
        <v>1076.6666666666667</v>
      </c>
      <c r="AZ18" s="16"/>
      <c r="BA18" s="16"/>
      <c r="BB18" s="16"/>
      <c r="BC18" s="39"/>
      <c r="BD18" s="42"/>
      <c r="BE18" s="42"/>
      <c r="BF18" s="42"/>
      <c r="BG18" s="12"/>
      <c r="BH18" s="16"/>
      <c r="BI18" s="16"/>
      <c r="BJ18" s="16"/>
      <c r="BK18" s="39"/>
      <c r="BL18" s="42"/>
      <c r="BM18" s="42"/>
      <c r="BN18" s="42"/>
      <c r="BO18" s="12"/>
      <c r="BP18" s="16"/>
      <c r="BQ18" s="16"/>
      <c r="BR18" s="16"/>
      <c r="BS18" s="39"/>
      <c r="BT18" s="42"/>
      <c r="BU18" s="42"/>
      <c r="BV18" s="42"/>
      <c r="BW18" s="12"/>
    </row>
    <row r="19" spans="1:75" ht="15" customHeight="1">
      <c r="A19" s="3">
        <f aca="true" t="shared" si="12" ref="A19:A60">A18+1</f>
        <v>12</v>
      </c>
      <c r="B19" s="104" t="s">
        <v>387</v>
      </c>
      <c r="C19" s="16">
        <v>130</v>
      </c>
      <c r="D19" s="16">
        <v>6990</v>
      </c>
      <c r="E19" s="16"/>
      <c r="F19" s="40">
        <f aca="true" t="shared" si="13" ref="F19:F60">(D19+(E19/100))/C19</f>
        <v>53.76923076923077</v>
      </c>
      <c r="G19" s="102">
        <v>403</v>
      </c>
      <c r="H19" s="102">
        <v>158</v>
      </c>
      <c r="I19" s="102">
        <v>12</v>
      </c>
      <c r="J19" s="102">
        <v>21173</v>
      </c>
      <c r="K19" s="102">
        <v>83</v>
      </c>
      <c r="L19" s="102">
        <v>11.5</v>
      </c>
      <c r="M19" s="24">
        <f aca="true" t="shared" si="14" ref="M19:M60">J19+(K19/160)+(L19/43560)</f>
        <v>21173.519014003672</v>
      </c>
      <c r="N19" s="16">
        <v>636452</v>
      </c>
      <c r="O19" s="16">
        <v>71</v>
      </c>
      <c r="P19" s="76">
        <f aca="true" t="shared" si="15" ref="P19:P60">N19/(J19+(K19/160)+(L19/43560))</f>
        <v>30.058867379535045</v>
      </c>
      <c r="Q19" s="76"/>
      <c r="R19" s="42">
        <v>636452</v>
      </c>
      <c r="S19" s="42">
        <v>71</v>
      </c>
      <c r="T19" s="24">
        <f t="shared" si="10"/>
        <v>30.058867379535045</v>
      </c>
      <c r="U19" s="16">
        <v>21</v>
      </c>
      <c r="V19" s="16">
        <v>9</v>
      </c>
      <c r="W19" s="71">
        <v>12</v>
      </c>
      <c r="X19" s="25">
        <f aca="true" t="shared" si="16" ref="X19:X60">X18+1</f>
        <v>12</v>
      </c>
      <c r="Y19" s="42">
        <v>11</v>
      </c>
      <c r="Z19" s="42">
        <v>13</v>
      </c>
      <c r="AA19" s="42">
        <v>8</v>
      </c>
      <c r="AB19" s="42">
        <v>31</v>
      </c>
      <c r="AC19" s="42">
        <v>11</v>
      </c>
      <c r="AD19" s="24">
        <f aca="true" t="shared" si="17" ref="AD19:AD60">AA19+(AB19/160)+(AC19/43560)</f>
        <v>8.194002525252525</v>
      </c>
      <c r="AE19" s="16">
        <v>469</v>
      </c>
      <c r="AF19" s="16">
        <v>220</v>
      </c>
      <c r="AG19" s="16">
        <v>151</v>
      </c>
      <c r="AH19" s="16">
        <v>37</v>
      </c>
      <c r="AI19" s="16">
        <v>2</v>
      </c>
      <c r="AJ19" s="40">
        <f aca="true" t="shared" si="18" ref="AJ19:AJ60">AG19+(AH19/160)+(AI19/43560)</f>
        <v>151.23129591368226</v>
      </c>
      <c r="AK19" s="103">
        <v>202546</v>
      </c>
      <c r="AL19" s="103">
        <v>50</v>
      </c>
      <c r="AM19" s="24">
        <f aca="true" t="shared" si="19" ref="AM19:AM60">(AK19+(AL19/100))/AJ19</f>
        <v>1339.316037572056</v>
      </c>
      <c r="AN19" s="16">
        <v>346</v>
      </c>
      <c r="AO19" s="16">
        <v>92811</v>
      </c>
      <c r="AP19" s="16">
        <v>50</v>
      </c>
      <c r="AQ19" s="39">
        <f aca="true" t="shared" si="20" ref="AQ19:AQ60">(AO19+(AP19/100))/AN19</f>
        <v>268.2413294797688</v>
      </c>
      <c r="AR19" s="42">
        <v>87</v>
      </c>
      <c r="AS19" s="42">
        <v>58935</v>
      </c>
      <c r="AT19" s="42"/>
      <c r="AU19" s="12">
        <f aca="true" t="shared" si="21" ref="AU19:AU60">(AS19+(AT19/100))/AR19</f>
        <v>677.4137931034483</v>
      </c>
      <c r="AV19" s="16">
        <v>36</v>
      </c>
      <c r="AW19" s="16">
        <v>50800</v>
      </c>
      <c r="AX19" s="16"/>
      <c r="AY19" s="39">
        <f aca="true" t="shared" si="22" ref="AY19:AY59">(AW19+(AX19/100))/AV19</f>
        <v>1411.111111111111</v>
      </c>
      <c r="AZ19" s="42"/>
      <c r="BA19" s="42"/>
      <c r="BB19" s="42"/>
      <c r="BC19" s="12"/>
      <c r="BD19" s="16"/>
      <c r="BE19" s="16"/>
      <c r="BF19" s="16"/>
      <c r="BG19" s="39"/>
      <c r="BH19" s="42"/>
      <c r="BI19" s="42"/>
      <c r="BJ19" s="42"/>
      <c r="BK19" s="12"/>
      <c r="BL19" s="16"/>
      <c r="BM19" s="16"/>
      <c r="BN19" s="16"/>
      <c r="BO19" s="39"/>
      <c r="BP19" s="42"/>
      <c r="BQ19" s="42"/>
      <c r="BR19" s="42"/>
      <c r="BS19" s="12"/>
      <c r="BT19" s="16"/>
      <c r="BU19" s="16"/>
      <c r="BV19" s="16"/>
      <c r="BW19" s="39"/>
    </row>
    <row r="20" spans="1:75" s="3" customFormat="1" ht="15" customHeight="1">
      <c r="A20" s="25">
        <f t="shared" si="12"/>
        <v>13</v>
      </c>
      <c r="B20" s="67" t="s">
        <v>388</v>
      </c>
      <c r="C20" s="42">
        <v>148</v>
      </c>
      <c r="D20" s="42">
        <v>7991</v>
      </c>
      <c r="E20" s="42">
        <v>25</v>
      </c>
      <c r="F20" s="24">
        <f t="shared" si="13"/>
        <v>53.994932432432435</v>
      </c>
      <c r="G20" s="70">
        <v>288</v>
      </c>
      <c r="H20" s="70">
        <v>28</v>
      </c>
      <c r="I20" s="70"/>
      <c r="J20" s="70">
        <v>31994</v>
      </c>
      <c r="K20" s="70">
        <v>144</v>
      </c>
      <c r="L20" s="70"/>
      <c r="M20" s="40">
        <f t="shared" si="14"/>
        <v>31994.9</v>
      </c>
      <c r="N20" s="42">
        <v>620261</v>
      </c>
      <c r="O20" s="42">
        <v>13</v>
      </c>
      <c r="P20" s="13">
        <f t="shared" si="15"/>
        <v>19.386245932945563</v>
      </c>
      <c r="Q20" s="13"/>
      <c r="R20" s="16">
        <v>620261</v>
      </c>
      <c r="S20" s="16">
        <v>13</v>
      </c>
      <c r="T20" s="40">
        <f t="shared" si="10"/>
        <v>19.386245932945563</v>
      </c>
      <c r="U20" s="103">
        <v>7</v>
      </c>
      <c r="V20" s="42">
        <v>2</v>
      </c>
      <c r="W20" s="43">
        <v>5</v>
      </c>
      <c r="X20" s="3">
        <f t="shared" si="16"/>
        <v>13</v>
      </c>
      <c r="Y20" s="16">
        <v>3</v>
      </c>
      <c r="Z20" s="16"/>
      <c r="AA20" s="16"/>
      <c r="AB20" s="16">
        <v>56</v>
      </c>
      <c r="AC20" s="16"/>
      <c r="AD20" s="40">
        <f t="shared" si="17"/>
        <v>0.35</v>
      </c>
      <c r="AE20" s="42">
        <v>260</v>
      </c>
      <c r="AF20" s="42">
        <v>68</v>
      </c>
      <c r="AG20" s="42">
        <v>38</v>
      </c>
      <c r="AH20" s="42">
        <v>46</v>
      </c>
      <c r="AI20" s="42">
        <v>190</v>
      </c>
      <c r="AJ20" s="24">
        <f t="shared" si="18"/>
        <v>38.291861799816346</v>
      </c>
      <c r="AK20" s="101">
        <v>81080</v>
      </c>
      <c r="AL20" s="25"/>
      <c r="AM20" s="40">
        <f t="shared" si="19"/>
        <v>2117.4212009818984</v>
      </c>
      <c r="AN20" s="42">
        <v>234</v>
      </c>
      <c r="AO20" s="42">
        <v>59700</v>
      </c>
      <c r="AP20" s="42"/>
      <c r="AQ20" s="12">
        <f t="shared" si="20"/>
        <v>255.12820512820514</v>
      </c>
      <c r="AR20" s="16">
        <v>20</v>
      </c>
      <c r="AS20" s="16">
        <v>13730</v>
      </c>
      <c r="AT20" s="16"/>
      <c r="AU20" s="39">
        <f t="shared" si="21"/>
        <v>686.5</v>
      </c>
      <c r="AV20" s="42">
        <v>6</v>
      </c>
      <c r="AW20" s="42">
        <v>7650</v>
      </c>
      <c r="AX20" s="42"/>
      <c r="AY20" s="12">
        <f t="shared" si="22"/>
        <v>1275</v>
      </c>
      <c r="AZ20" s="16"/>
      <c r="BA20" s="16"/>
      <c r="BB20" s="16"/>
      <c r="BC20" s="39"/>
      <c r="BD20" s="42"/>
      <c r="BE20" s="42"/>
      <c r="BF20" s="42"/>
      <c r="BG20" s="12"/>
      <c r="BH20" s="16"/>
      <c r="BI20" s="16"/>
      <c r="BJ20" s="16"/>
      <c r="BK20" s="39"/>
      <c r="BL20" s="42"/>
      <c r="BM20" s="42"/>
      <c r="BN20" s="42"/>
      <c r="BO20" s="12"/>
      <c r="BP20" s="16"/>
      <c r="BQ20" s="16"/>
      <c r="BR20" s="16"/>
      <c r="BS20" s="39"/>
      <c r="BT20" s="42"/>
      <c r="BU20" s="42"/>
      <c r="BV20" s="42"/>
      <c r="BW20" s="12"/>
    </row>
    <row r="21" spans="1:75" ht="15" customHeight="1">
      <c r="A21" s="3">
        <f t="shared" si="12"/>
        <v>14</v>
      </c>
      <c r="B21" s="104" t="s">
        <v>389</v>
      </c>
      <c r="C21" s="16">
        <v>245</v>
      </c>
      <c r="D21" s="16">
        <v>13222</v>
      </c>
      <c r="E21" s="16"/>
      <c r="F21" s="40">
        <f t="shared" si="13"/>
        <v>53.96734693877551</v>
      </c>
      <c r="G21" s="102">
        <v>401</v>
      </c>
      <c r="H21" s="102">
        <v>120</v>
      </c>
      <c r="I21" s="102"/>
      <c r="J21" s="102">
        <v>59313</v>
      </c>
      <c r="K21" s="102">
        <v>155</v>
      </c>
      <c r="L21" s="102"/>
      <c r="M21" s="24">
        <f t="shared" si="14"/>
        <v>59313.96875</v>
      </c>
      <c r="N21" s="16">
        <v>593444</v>
      </c>
      <c r="O21" s="16">
        <v>13</v>
      </c>
      <c r="P21" s="76">
        <f t="shared" si="15"/>
        <v>10.005130536809679</v>
      </c>
      <c r="Q21" s="76"/>
      <c r="R21" s="42">
        <v>593444</v>
      </c>
      <c r="S21" s="42">
        <v>13</v>
      </c>
      <c r="T21" s="24">
        <f t="shared" si="10"/>
        <v>10.005130536809679</v>
      </c>
      <c r="U21" s="16">
        <v>1</v>
      </c>
      <c r="V21" s="16"/>
      <c r="W21" s="71">
        <v>1</v>
      </c>
      <c r="X21" s="25">
        <f t="shared" si="16"/>
        <v>14</v>
      </c>
      <c r="Y21" s="42">
        <v>4</v>
      </c>
      <c r="Z21" s="42">
        <v>2</v>
      </c>
      <c r="AA21" s="42">
        <v>1</v>
      </c>
      <c r="AB21" s="42">
        <v>95</v>
      </c>
      <c r="AC21" s="42"/>
      <c r="AD21" s="24">
        <f t="shared" si="17"/>
        <v>1.59375</v>
      </c>
      <c r="AE21" s="16">
        <v>302</v>
      </c>
      <c r="AF21" s="16">
        <v>27</v>
      </c>
      <c r="AG21" s="16">
        <v>108</v>
      </c>
      <c r="AH21" s="16">
        <v>15</v>
      </c>
      <c r="AI21" s="16">
        <v>209</v>
      </c>
      <c r="AJ21" s="40">
        <f t="shared" si="18"/>
        <v>108.09854797979798</v>
      </c>
      <c r="AK21" s="103">
        <v>86509</v>
      </c>
      <c r="AL21" s="3"/>
      <c r="AM21" s="24">
        <f t="shared" si="19"/>
        <v>800.2790196235313</v>
      </c>
      <c r="AN21" s="16">
        <v>265</v>
      </c>
      <c r="AO21" s="16">
        <v>57139</v>
      </c>
      <c r="AP21" s="16"/>
      <c r="AQ21" s="39">
        <f t="shared" si="20"/>
        <v>215.6188679245283</v>
      </c>
      <c r="AR21" s="42">
        <v>31</v>
      </c>
      <c r="AS21" s="42">
        <v>21930</v>
      </c>
      <c r="AT21" s="42"/>
      <c r="AU21" s="12">
        <f t="shared" si="21"/>
        <v>707.4193548387096</v>
      </c>
      <c r="AV21" s="16">
        <v>6</v>
      </c>
      <c r="AW21" s="16">
        <v>7440</v>
      </c>
      <c r="AX21" s="16"/>
      <c r="AY21" s="39">
        <f t="shared" si="22"/>
        <v>1240</v>
      </c>
      <c r="AZ21" s="42"/>
      <c r="BA21" s="42"/>
      <c r="BB21" s="42"/>
      <c r="BC21" s="12"/>
      <c r="BD21" s="16"/>
      <c r="BE21" s="16"/>
      <c r="BF21" s="16"/>
      <c r="BG21" s="39"/>
      <c r="BH21" s="42"/>
      <c r="BI21" s="42"/>
      <c r="BJ21" s="42"/>
      <c r="BK21" s="12"/>
      <c r="BL21" s="16"/>
      <c r="BM21" s="16"/>
      <c r="BN21" s="16"/>
      <c r="BO21" s="39"/>
      <c r="BP21" s="42"/>
      <c r="BQ21" s="42"/>
      <c r="BR21" s="42"/>
      <c r="BS21" s="12"/>
      <c r="BT21" s="16"/>
      <c r="BU21" s="16"/>
      <c r="BV21" s="16"/>
      <c r="BW21" s="39"/>
    </row>
    <row r="22" spans="1:75" s="3" customFormat="1" ht="15" customHeight="1">
      <c r="A22" s="25">
        <f t="shared" si="12"/>
        <v>15</v>
      </c>
      <c r="B22" s="67" t="s">
        <v>390</v>
      </c>
      <c r="C22" s="42">
        <v>56</v>
      </c>
      <c r="D22" s="42">
        <v>2794</v>
      </c>
      <c r="E22" s="42"/>
      <c r="F22" s="24">
        <f t="shared" si="13"/>
        <v>49.892857142857146</v>
      </c>
      <c r="G22" s="70">
        <v>129</v>
      </c>
      <c r="H22" s="70">
        <v>40</v>
      </c>
      <c r="I22" s="70"/>
      <c r="J22" s="70">
        <v>31798</v>
      </c>
      <c r="K22" s="70">
        <v>115</v>
      </c>
      <c r="L22" s="70"/>
      <c r="M22" s="40">
        <f t="shared" si="14"/>
        <v>31798.71875</v>
      </c>
      <c r="N22" s="42">
        <v>421015</v>
      </c>
      <c r="O22" s="42">
        <v>72</v>
      </c>
      <c r="P22" s="13">
        <f t="shared" si="15"/>
        <v>13.239998860016962</v>
      </c>
      <c r="Q22" s="13"/>
      <c r="R22" s="16">
        <v>421015</v>
      </c>
      <c r="S22" s="16">
        <v>72</v>
      </c>
      <c r="T22" s="40">
        <f t="shared" si="10"/>
        <v>13.239998860016962</v>
      </c>
      <c r="U22" s="42"/>
      <c r="V22" s="42"/>
      <c r="W22" s="43"/>
      <c r="X22" s="3">
        <f t="shared" si="16"/>
        <v>15</v>
      </c>
      <c r="Y22" s="16"/>
      <c r="Z22" s="16"/>
      <c r="AA22" s="16"/>
      <c r="AB22" s="16"/>
      <c r="AC22" s="16"/>
      <c r="AD22" s="40">
        <f t="shared" si="17"/>
        <v>0</v>
      </c>
      <c r="AE22" s="42">
        <v>268</v>
      </c>
      <c r="AF22" s="42">
        <v>51</v>
      </c>
      <c r="AG22" s="42">
        <v>66</v>
      </c>
      <c r="AH22" s="42">
        <v>58</v>
      </c>
      <c r="AI22" s="42"/>
      <c r="AJ22" s="24">
        <f t="shared" si="18"/>
        <v>66.3625</v>
      </c>
      <c r="AK22" s="101">
        <v>73155</v>
      </c>
      <c r="AL22" s="101">
        <v>67</v>
      </c>
      <c r="AM22" s="40">
        <f t="shared" si="19"/>
        <v>1102.3645884347336</v>
      </c>
      <c r="AN22" s="42">
        <v>234</v>
      </c>
      <c r="AO22" s="42">
        <v>46955</v>
      </c>
      <c r="AP22" s="42">
        <v>67</v>
      </c>
      <c r="AQ22" s="12">
        <f t="shared" si="20"/>
        <v>200.6652564102564</v>
      </c>
      <c r="AR22" s="16">
        <v>32</v>
      </c>
      <c r="AS22" s="16">
        <v>21860</v>
      </c>
      <c r="AT22" s="16"/>
      <c r="AU22" s="39">
        <f t="shared" si="21"/>
        <v>683.125</v>
      </c>
      <c r="AV22" s="42">
        <v>2</v>
      </c>
      <c r="AW22" s="42">
        <v>4340</v>
      </c>
      <c r="AX22" s="42"/>
      <c r="AY22" s="12">
        <f t="shared" si="22"/>
        <v>2170</v>
      </c>
      <c r="AZ22" s="16"/>
      <c r="BA22" s="16"/>
      <c r="BB22" s="16"/>
      <c r="BC22" s="39"/>
      <c r="BD22" s="42"/>
      <c r="BE22" s="42"/>
      <c r="BF22" s="42"/>
      <c r="BG22" s="12"/>
      <c r="BH22" s="16"/>
      <c r="BI22" s="16"/>
      <c r="BJ22" s="16"/>
      <c r="BK22" s="39"/>
      <c r="BL22" s="42"/>
      <c r="BM22" s="42"/>
      <c r="BN22" s="42"/>
      <c r="BO22" s="12"/>
      <c r="BP22" s="16"/>
      <c r="BQ22" s="16"/>
      <c r="BR22" s="16"/>
      <c r="BS22" s="39"/>
      <c r="BT22" s="42"/>
      <c r="BU22" s="42"/>
      <c r="BV22" s="42"/>
      <c r="BW22" s="12"/>
    </row>
    <row r="23" spans="1:75" ht="15" customHeight="1">
      <c r="A23" s="3">
        <f t="shared" si="12"/>
        <v>16</v>
      </c>
      <c r="B23" s="104" t="s">
        <v>391</v>
      </c>
      <c r="C23" s="16">
        <v>134</v>
      </c>
      <c r="D23" s="16">
        <v>7770</v>
      </c>
      <c r="E23" s="16"/>
      <c r="F23" s="40">
        <f t="shared" si="13"/>
        <v>57.985074626865675</v>
      </c>
      <c r="G23" s="102">
        <v>404</v>
      </c>
      <c r="H23" s="102">
        <v>144</v>
      </c>
      <c r="I23" s="102"/>
      <c r="J23" s="102">
        <v>43723</v>
      </c>
      <c r="K23" s="102">
        <v>122</v>
      </c>
      <c r="L23" s="102">
        <v>160</v>
      </c>
      <c r="M23" s="24">
        <f t="shared" si="14"/>
        <v>43723.76617309458</v>
      </c>
      <c r="N23" s="16">
        <v>643215</v>
      </c>
      <c r="O23" s="16">
        <v>75</v>
      </c>
      <c r="P23" s="76">
        <f t="shared" si="15"/>
        <v>14.71087823161497</v>
      </c>
      <c r="Q23" s="76"/>
      <c r="R23" s="42">
        <v>643215</v>
      </c>
      <c r="S23" s="42">
        <v>75</v>
      </c>
      <c r="T23" s="24">
        <f t="shared" si="10"/>
        <v>14.71087823161497</v>
      </c>
      <c r="U23" s="16">
        <v>1</v>
      </c>
      <c r="V23" s="16">
        <v>1</v>
      </c>
      <c r="W23" s="71"/>
      <c r="X23" s="25">
        <f t="shared" si="16"/>
        <v>16</v>
      </c>
      <c r="Y23" s="42">
        <v>4</v>
      </c>
      <c r="Z23" s="42">
        <v>5</v>
      </c>
      <c r="AA23" s="42">
        <v>1</v>
      </c>
      <c r="AB23" s="42">
        <v>28</v>
      </c>
      <c r="AC23" s="42"/>
      <c r="AD23" s="24">
        <f t="shared" si="17"/>
        <v>1.175</v>
      </c>
      <c r="AE23" s="16">
        <v>335</v>
      </c>
      <c r="AF23" s="16">
        <v>96</v>
      </c>
      <c r="AG23" s="16">
        <v>78</v>
      </c>
      <c r="AH23" s="16">
        <v>38</v>
      </c>
      <c r="AI23" s="16">
        <v>166</v>
      </c>
      <c r="AJ23" s="40">
        <f t="shared" si="18"/>
        <v>78.24131083562901</v>
      </c>
      <c r="AK23" s="103">
        <v>94270</v>
      </c>
      <c r="AL23" s="3"/>
      <c r="AM23" s="24">
        <f t="shared" si="19"/>
        <v>1204.8622267850853</v>
      </c>
      <c r="AN23" s="16">
        <v>306</v>
      </c>
      <c r="AO23" s="16">
        <v>73440</v>
      </c>
      <c r="AP23" s="16"/>
      <c r="AQ23" s="39">
        <f t="shared" si="20"/>
        <v>240</v>
      </c>
      <c r="AR23" s="42">
        <v>27</v>
      </c>
      <c r="AS23" s="42">
        <v>17830</v>
      </c>
      <c r="AT23" s="42"/>
      <c r="AU23" s="12">
        <f t="shared" si="21"/>
        <v>660.3703703703703</v>
      </c>
      <c r="AV23" s="16">
        <v>2</v>
      </c>
      <c r="AW23" s="16">
        <v>3000</v>
      </c>
      <c r="AX23" s="16"/>
      <c r="AY23" s="39">
        <f t="shared" si="22"/>
        <v>1500</v>
      </c>
      <c r="AZ23" s="42"/>
      <c r="BA23" s="42"/>
      <c r="BB23" s="42"/>
      <c r="BC23" s="12"/>
      <c r="BD23" s="16"/>
      <c r="BE23" s="16"/>
      <c r="BF23" s="16"/>
      <c r="BG23" s="39"/>
      <c r="BH23" s="42"/>
      <c r="BI23" s="42"/>
      <c r="BJ23" s="42"/>
      <c r="BK23" s="12"/>
      <c r="BL23" s="16"/>
      <c r="BM23" s="16"/>
      <c r="BN23" s="16"/>
      <c r="BO23" s="39"/>
      <c r="BP23" s="42"/>
      <c r="BQ23" s="42"/>
      <c r="BR23" s="42"/>
      <c r="BS23" s="12"/>
      <c r="BT23" s="16"/>
      <c r="BU23" s="16"/>
      <c r="BV23" s="16"/>
      <c r="BW23" s="39"/>
    </row>
    <row r="24" spans="1:75" s="3" customFormat="1" ht="15" customHeight="1">
      <c r="A24" s="25">
        <f t="shared" si="12"/>
        <v>17</v>
      </c>
      <c r="B24" s="67" t="s">
        <v>392</v>
      </c>
      <c r="C24" s="42">
        <v>226</v>
      </c>
      <c r="D24" s="42">
        <v>11735</v>
      </c>
      <c r="E24" s="42"/>
      <c r="F24" s="24">
        <f t="shared" si="13"/>
        <v>51.924778761061944</v>
      </c>
      <c r="G24" s="70">
        <v>272</v>
      </c>
      <c r="H24" s="70"/>
      <c r="I24" s="70"/>
      <c r="J24" s="70">
        <v>47309</v>
      </c>
      <c r="K24" s="70">
        <v>81</v>
      </c>
      <c r="L24" s="70"/>
      <c r="M24" s="40">
        <f t="shared" si="14"/>
        <v>47309.50625</v>
      </c>
      <c r="N24" s="42">
        <v>301773</v>
      </c>
      <c r="O24" s="42">
        <v>43</v>
      </c>
      <c r="P24" s="13">
        <f t="shared" si="15"/>
        <v>6.378696881876674</v>
      </c>
      <c r="Q24" s="13"/>
      <c r="R24" s="16">
        <v>301773</v>
      </c>
      <c r="S24" s="16">
        <v>43</v>
      </c>
      <c r="T24" s="40">
        <f t="shared" si="10"/>
        <v>6.378696881876674</v>
      </c>
      <c r="U24" s="42">
        <v>1</v>
      </c>
      <c r="V24" s="42"/>
      <c r="W24" s="43">
        <v>1</v>
      </c>
      <c r="X24" s="3">
        <f t="shared" si="16"/>
        <v>17</v>
      </c>
      <c r="Y24" s="16">
        <v>2</v>
      </c>
      <c r="Z24" s="16"/>
      <c r="AA24" s="16"/>
      <c r="AB24" s="16">
        <v>80</v>
      </c>
      <c r="AC24" s="16"/>
      <c r="AD24" s="40">
        <f t="shared" si="17"/>
        <v>0.5</v>
      </c>
      <c r="AE24" s="42">
        <v>148</v>
      </c>
      <c r="AF24" s="42">
        <v>18</v>
      </c>
      <c r="AG24" s="42">
        <v>40</v>
      </c>
      <c r="AH24" s="42">
        <v>121</v>
      </c>
      <c r="AI24" s="42">
        <v>208</v>
      </c>
      <c r="AJ24" s="24">
        <f t="shared" si="18"/>
        <v>40.761025022956844</v>
      </c>
      <c r="AK24" s="101">
        <v>29260</v>
      </c>
      <c r="AL24" s="25"/>
      <c r="AM24" s="40">
        <f t="shared" si="19"/>
        <v>717.842595555941</v>
      </c>
      <c r="AN24" s="42">
        <v>142</v>
      </c>
      <c r="AO24" s="42">
        <v>24660</v>
      </c>
      <c r="AP24" s="42"/>
      <c r="AQ24" s="12">
        <f t="shared" si="20"/>
        <v>173.66197183098592</v>
      </c>
      <c r="AR24" s="16">
        <v>6</v>
      </c>
      <c r="AS24" s="16">
        <v>4600</v>
      </c>
      <c r="AT24" s="16"/>
      <c r="AU24" s="39">
        <f t="shared" si="21"/>
        <v>766.6666666666666</v>
      </c>
      <c r="AV24" s="42"/>
      <c r="AW24" s="42"/>
      <c r="AX24" s="42"/>
      <c r="AY24" s="12"/>
      <c r="AZ24" s="16"/>
      <c r="BA24" s="16"/>
      <c r="BB24" s="16"/>
      <c r="BC24" s="39"/>
      <c r="BD24" s="42"/>
      <c r="BE24" s="42"/>
      <c r="BF24" s="42"/>
      <c r="BG24" s="12"/>
      <c r="BH24" s="16"/>
      <c r="BI24" s="16"/>
      <c r="BJ24" s="16"/>
      <c r="BK24" s="39"/>
      <c r="BL24" s="42"/>
      <c r="BM24" s="42"/>
      <c r="BN24" s="42"/>
      <c r="BO24" s="12"/>
      <c r="BP24" s="16"/>
      <c r="BQ24" s="16"/>
      <c r="BR24" s="16"/>
      <c r="BS24" s="39"/>
      <c r="BT24" s="42"/>
      <c r="BU24" s="42"/>
      <c r="BV24" s="42"/>
      <c r="BW24" s="12"/>
    </row>
    <row r="25" spans="1:75" ht="15" customHeight="1">
      <c r="A25" s="3">
        <f t="shared" si="12"/>
        <v>18</v>
      </c>
      <c r="B25" s="104" t="s">
        <v>393</v>
      </c>
      <c r="C25" s="16">
        <v>115</v>
      </c>
      <c r="D25" s="16">
        <v>7204</v>
      </c>
      <c r="E25" s="16"/>
      <c r="F25" s="40">
        <f t="shared" si="13"/>
        <v>62.643478260869564</v>
      </c>
      <c r="G25" s="102">
        <v>175</v>
      </c>
      <c r="H25" s="102">
        <v>141</v>
      </c>
      <c r="I25" s="102">
        <v>104</v>
      </c>
      <c r="J25" s="102">
        <v>21316</v>
      </c>
      <c r="K25" s="102">
        <v>55</v>
      </c>
      <c r="L25" s="102">
        <v>29</v>
      </c>
      <c r="M25" s="24">
        <f t="shared" si="14"/>
        <v>21316.344415748394</v>
      </c>
      <c r="N25" s="16">
        <v>430186</v>
      </c>
      <c r="O25" s="16">
        <v>31</v>
      </c>
      <c r="P25" s="76">
        <f t="shared" si="15"/>
        <v>20.18104003246359</v>
      </c>
      <c r="Q25" s="76"/>
      <c r="R25" s="42">
        <v>430186</v>
      </c>
      <c r="S25" s="42">
        <v>31</v>
      </c>
      <c r="T25" s="24">
        <f t="shared" si="10"/>
        <v>20.18104003246359</v>
      </c>
      <c r="U25" s="16">
        <v>31</v>
      </c>
      <c r="V25" s="16">
        <v>5</v>
      </c>
      <c r="W25" s="71">
        <v>26</v>
      </c>
      <c r="X25" s="25">
        <f t="shared" si="16"/>
        <v>18</v>
      </c>
      <c r="Y25" s="42">
        <v>26</v>
      </c>
      <c r="Z25" s="42">
        <v>13</v>
      </c>
      <c r="AA25" s="42">
        <v>4</v>
      </c>
      <c r="AB25" s="42">
        <v>56</v>
      </c>
      <c r="AC25" s="42">
        <v>210</v>
      </c>
      <c r="AD25" s="24">
        <f t="shared" si="17"/>
        <v>4.354820936639118</v>
      </c>
      <c r="AE25" s="16">
        <v>653</v>
      </c>
      <c r="AF25" s="16">
        <v>394</v>
      </c>
      <c r="AG25" s="16">
        <v>182</v>
      </c>
      <c r="AH25" s="16">
        <v>93</v>
      </c>
      <c r="AI25" s="16">
        <v>75</v>
      </c>
      <c r="AJ25" s="40">
        <f t="shared" si="18"/>
        <v>182.58297176308542</v>
      </c>
      <c r="AK25" s="103">
        <v>483441</v>
      </c>
      <c r="AL25" s="3"/>
      <c r="AM25" s="24">
        <f t="shared" si="19"/>
        <v>2647.7879910252504</v>
      </c>
      <c r="AN25" s="16">
        <v>341</v>
      </c>
      <c r="AO25" s="16">
        <v>99823</v>
      </c>
      <c r="AP25" s="16"/>
      <c r="AQ25" s="39">
        <f t="shared" si="20"/>
        <v>292.7360703812317</v>
      </c>
      <c r="AR25" s="42">
        <v>171</v>
      </c>
      <c r="AS25" s="42">
        <v>133135</v>
      </c>
      <c r="AT25" s="42"/>
      <c r="AU25" s="12">
        <f t="shared" si="21"/>
        <v>778.5672514619883</v>
      </c>
      <c r="AV25" s="16">
        <v>139</v>
      </c>
      <c r="AW25" s="16">
        <v>239483</v>
      </c>
      <c r="AX25" s="16"/>
      <c r="AY25" s="39">
        <f t="shared" si="22"/>
        <v>1722.8992805755395</v>
      </c>
      <c r="AZ25" s="42">
        <v>1</v>
      </c>
      <c r="BA25" s="42">
        <v>4000</v>
      </c>
      <c r="BB25" s="42"/>
      <c r="BC25" s="12">
        <f>(BA25+(BB25/100))/AZ25</f>
        <v>4000</v>
      </c>
      <c r="BD25" s="16">
        <v>1</v>
      </c>
      <c r="BE25" s="16">
        <v>7000</v>
      </c>
      <c r="BF25" s="16"/>
      <c r="BG25" s="39">
        <f>(BE25+(BF25/100))/BD25</f>
        <v>7000</v>
      </c>
      <c r="BH25" s="42"/>
      <c r="BI25" s="42"/>
      <c r="BJ25" s="42"/>
      <c r="BK25" s="12"/>
      <c r="BL25" s="16"/>
      <c r="BM25" s="16"/>
      <c r="BN25" s="16"/>
      <c r="BO25" s="39"/>
      <c r="BP25" s="42"/>
      <c r="BQ25" s="42"/>
      <c r="BR25" s="42"/>
      <c r="BS25" s="12"/>
      <c r="BT25" s="16"/>
      <c r="BU25" s="16"/>
      <c r="BV25" s="16"/>
      <c r="BW25" s="39"/>
    </row>
    <row r="26" spans="1:75" s="3" customFormat="1" ht="15" customHeight="1">
      <c r="A26" s="25">
        <f t="shared" si="12"/>
        <v>19</v>
      </c>
      <c r="B26" s="67" t="s">
        <v>394</v>
      </c>
      <c r="C26" s="42">
        <v>17</v>
      </c>
      <c r="D26" s="42">
        <v>1155</v>
      </c>
      <c r="E26" s="42">
        <v>50</v>
      </c>
      <c r="F26" s="24">
        <f t="shared" si="13"/>
        <v>67.97058823529412</v>
      </c>
      <c r="G26" s="70">
        <v>243</v>
      </c>
      <c r="H26" s="70">
        <v>55</v>
      </c>
      <c r="I26" s="70">
        <v>8</v>
      </c>
      <c r="J26" s="70">
        <v>18377</v>
      </c>
      <c r="K26" s="70">
        <v>40</v>
      </c>
      <c r="L26" s="70"/>
      <c r="M26" s="40">
        <f t="shared" si="14"/>
        <v>18377.25</v>
      </c>
      <c r="N26" s="42">
        <v>579682</v>
      </c>
      <c r="O26" s="42">
        <v>56</v>
      </c>
      <c r="P26" s="13">
        <f t="shared" si="15"/>
        <v>31.543457263736414</v>
      </c>
      <c r="Q26" s="13"/>
      <c r="R26" s="16">
        <v>579682</v>
      </c>
      <c r="S26" s="16">
        <v>56</v>
      </c>
      <c r="T26" s="40">
        <f t="shared" si="10"/>
        <v>31.543457263736414</v>
      </c>
      <c r="U26" s="42">
        <v>16</v>
      </c>
      <c r="V26" s="42"/>
      <c r="W26" s="43">
        <v>16</v>
      </c>
      <c r="X26" s="3">
        <f t="shared" si="16"/>
        <v>19</v>
      </c>
      <c r="Y26" s="16">
        <v>3</v>
      </c>
      <c r="Z26" s="16">
        <v>4</v>
      </c>
      <c r="AA26" s="16">
        <v>1</v>
      </c>
      <c r="AB26" s="16">
        <v>80</v>
      </c>
      <c r="AC26" s="16"/>
      <c r="AD26" s="40">
        <f t="shared" si="17"/>
        <v>1.5</v>
      </c>
      <c r="AE26" s="42">
        <v>333</v>
      </c>
      <c r="AF26" s="42">
        <v>174</v>
      </c>
      <c r="AG26" s="42">
        <v>183</v>
      </c>
      <c r="AH26" s="42">
        <v>30</v>
      </c>
      <c r="AI26" s="42"/>
      <c r="AJ26" s="24">
        <f t="shared" si="18"/>
        <v>183.1875</v>
      </c>
      <c r="AK26" s="101">
        <v>111762</v>
      </c>
      <c r="AL26" s="101">
        <v>83</v>
      </c>
      <c r="AM26" s="40">
        <f t="shared" si="19"/>
        <v>610.1007437734562</v>
      </c>
      <c r="AN26" s="42">
        <v>294</v>
      </c>
      <c r="AO26" s="42">
        <v>84806</v>
      </c>
      <c r="AP26" s="42"/>
      <c r="AQ26" s="12">
        <f t="shared" si="20"/>
        <v>288.4557823129252</v>
      </c>
      <c r="AR26" s="16">
        <v>35</v>
      </c>
      <c r="AS26" s="16">
        <v>22656</v>
      </c>
      <c r="AT26" s="16">
        <v>83</v>
      </c>
      <c r="AU26" s="39">
        <f t="shared" si="21"/>
        <v>647.3380000000001</v>
      </c>
      <c r="AV26" s="42">
        <v>4</v>
      </c>
      <c r="AW26" s="42">
        <v>4300</v>
      </c>
      <c r="AX26" s="42"/>
      <c r="AY26" s="12">
        <f t="shared" si="22"/>
        <v>1075</v>
      </c>
      <c r="AZ26" s="16"/>
      <c r="BA26" s="16"/>
      <c r="BB26" s="16"/>
      <c r="BC26" s="39"/>
      <c r="BD26" s="42"/>
      <c r="BE26" s="42"/>
      <c r="BF26" s="42"/>
      <c r="BG26" s="12"/>
      <c r="BH26" s="16"/>
      <c r="BI26" s="16"/>
      <c r="BJ26" s="16"/>
      <c r="BK26" s="39"/>
      <c r="BL26" s="42"/>
      <c r="BM26" s="42"/>
      <c r="BN26" s="42"/>
      <c r="BO26" s="12"/>
      <c r="BP26" s="16"/>
      <c r="BQ26" s="16"/>
      <c r="BR26" s="16"/>
      <c r="BS26" s="39"/>
      <c r="BT26" s="42"/>
      <c r="BU26" s="42"/>
      <c r="BV26" s="42"/>
      <c r="BW26" s="12"/>
    </row>
    <row r="27" spans="1:75" ht="15" customHeight="1">
      <c r="A27" s="3">
        <f t="shared" si="12"/>
        <v>20</v>
      </c>
      <c r="B27" s="104" t="s">
        <v>395</v>
      </c>
      <c r="C27" s="16">
        <v>151</v>
      </c>
      <c r="D27" s="16">
        <v>8588</v>
      </c>
      <c r="E27" s="16"/>
      <c r="F27" s="40">
        <f t="shared" si="13"/>
        <v>56.87417218543046</v>
      </c>
      <c r="G27" s="102">
        <v>236</v>
      </c>
      <c r="H27" s="102">
        <v>80</v>
      </c>
      <c r="I27" s="102"/>
      <c r="J27" s="102">
        <v>34110</v>
      </c>
      <c r="K27" s="102">
        <v>79</v>
      </c>
      <c r="L27" s="102">
        <v>204</v>
      </c>
      <c r="M27" s="24">
        <f t="shared" si="14"/>
        <v>34110.49843319559</v>
      </c>
      <c r="N27" s="16">
        <v>556699</v>
      </c>
      <c r="O27" s="16">
        <v>82</v>
      </c>
      <c r="P27" s="76">
        <f t="shared" si="15"/>
        <v>16.320459259493923</v>
      </c>
      <c r="Q27" s="76"/>
      <c r="R27" s="42">
        <v>556699</v>
      </c>
      <c r="S27" s="42">
        <v>82</v>
      </c>
      <c r="T27" s="24">
        <f t="shared" si="10"/>
        <v>16.320459259493923</v>
      </c>
      <c r="U27" s="16">
        <v>20</v>
      </c>
      <c r="V27" s="16">
        <v>9</v>
      </c>
      <c r="W27" s="71">
        <v>11</v>
      </c>
      <c r="X27" s="25">
        <f t="shared" si="16"/>
        <v>20</v>
      </c>
      <c r="Y27" s="42">
        <v>5</v>
      </c>
      <c r="Z27" s="42"/>
      <c r="AA27" s="42"/>
      <c r="AB27" s="42">
        <v>150</v>
      </c>
      <c r="AC27" s="42">
        <v>104</v>
      </c>
      <c r="AD27" s="24">
        <f t="shared" si="17"/>
        <v>0.9398875114784205</v>
      </c>
      <c r="AE27" s="16">
        <v>332</v>
      </c>
      <c r="AF27" s="16">
        <v>15</v>
      </c>
      <c r="AG27" s="16">
        <v>134</v>
      </c>
      <c r="AH27" s="16">
        <v>68</v>
      </c>
      <c r="AI27" s="16">
        <v>46</v>
      </c>
      <c r="AJ27" s="40">
        <f t="shared" si="18"/>
        <v>134.4260560146924</v>
      </c>
      <c r="AK27" s="103">
        <v>107381</v>
      </c>
      <c r="AL27" s="3"/>
      <c r="AM27" s="24">
        <f t="shared" si="19"/>
        <v>798.8109090120412</v>
      </c>
      <c r="AN27" s="16">
        <v>290</v>
      </c>
      <c r="AO27" s="16">
        <v>70266</v>
      </c>
      <c r="AP27" s="16"/>
      <c r="AQ27" s="39">
        <f t="shared" si="20"/>
        <v>242.29655172413794</v>
      </c>
      <c r="AR27" s="42">
        <v>32</v>
      </c>
      <c r="AS27" s="42">
        <v>22865</v>
      </c>
      <c r="AT27" s="42"/>
      <c r="AU27" s="12">
        <f t="shared" si="21"/>
        <v>714.53125</v>
      </c>
      <c r="AV27" s="16">
        <v>10</v>
      </c>
      <c r="AW27" s="16">
        <v>14250</v>
      </c>
      <c r="AX27" s="16"/>
      <c r="AY27" s="39">
        <f t="shared" si="22"/>
        <v>1425</v>
      </c>
      <c r="AZ27" s="42"/>
      <c r="BA27" s="42"/>
      <c r="BB27" s="42"/>
      <c r="BC27" s="12"/>
      <c r="BD27" s="16"/>
      <c r="BE27" s="16"/>
      <c r="BF27" s="16"/>
      <c r="BG27" s="39"/>
      <c r="BH27" s="42"/>
      <c r="BI27" s="42"/>
      <c r="BJ27" s="42"/>
      <c r="BK27" s="12"/>
      <c r="BL27" s="16"/>
      <c r="BM27" s="16"/>
      <c r="BN27" s="16"/>
      <c r="BO27" s="39"/>
      <c r="BP27" s="42"/>
      <c r="BQ27" s="42"/>
      <c r="BR27" s="42"/>
      <c r="BS27" s="12"/>
      <c r="BT27" s="16"/>
      <c r="BU27" s="16"/>
      <c r="BV27" s="16"/>
      <c r="BW27" s="39"/>
    </row>
    <row r="28" spans="1:75" s="3" customFormat="1" ht="15" customHeight="1">
      <c r="A28" s="25">
        <f t="shared" si="12"/>
        <v>21</v>
      </c>
      <c r="B28" s="67" t="s">
        <v>396</v>
      </c>
      <c r="C28" s="42">
        <v>331</v>
      </c>
      <c r="D28" s="42">
        <v>16377</v>
      </c>
      <c r="E28" s="42"/>
      <c r="F28" s="24">
        <f t="shared" si="13"/>
        <v>49.477341389728096</v>
      </c>
      <c r="G28" s="70">
        <v>597</v>
      </c>
      <c r="H28" s="70">
        <v>138</v>
      </c>
      <c r="I28" s="70"/>
      <c r="J28" s="70">
        <v>41881</v>
      </c>
      <c r="K28" s="70">
        <v>120</v>
      </c>
      <c r="L28" s="70"/>
      <c r="M28" s="40">
        <f t="shared" si="14"/>
        <v>41881.75</v>
      </c>
      <c r="N28" s="42">
        <v>509279</v>
      </c>
      <c r="O28" s="42">
        <v>26</v>
      </c>
      <c r="P28" s="13">
        <f t="shared" si="15"/>
        <v>12.159926459615464</v>
      </c>
      <c r="Q28" s="13"/>
      <c r="R28" s="16">
        <v>509279</v>
      </c>
      <c r="S28" s="16">
        <v>26</v>
      </c>
      <c r="T28" s="40">
        <f t="shared" si="10"/>
        <v>12.159926459615464</v>
      </c>
      <c r="U28" s="42">
        <v>8</v>
      </c>
      <c r="V28" s="42">
        <v>2</v>
      </c>
      <c r="W28" s="43">
        <v>6</v>
      </c>
      <c r="X28" s="3">
        <f t="shared" si="16"/>
        <v>21</v>
      </c>
      <c r="Y28" s="16">
        <v>10</v>
      </c>
      <c r="Z28" s="16">
        <v>2</v>
      </c>
      <c r="AA28" s="16">
        <v>2</v>
      </c>
      <c r="AB28" s="16">
        <v>140</v>
      </c>
      <c r="AC28" s="16"/>
      <c r="AD28" s="40">
        <f t="shared" si="17"/>
        <v>2.875</v>
      </c>
      <c r="AE28" s="42">
        <v>279</v>
      </c>
      <c r="AF28" s="42">
        <v>54</v>
      </c>
      <c r="AG28" s="42">
        <v>75</v>
      </c>
      <c r="AH28" s="42">
        <v>136</v>
      </c>
      <c r="AI28" s="42"/>
      <c r="AJ28" s="24">
        <f t="shared" si="18"/>
        <v>75.85</v>
      </c>
      <c r="AK28" s="101">
        <v>64772</v>
      </c>
      <c r="AL28" s="25"/>
      <c r="AM28" s="40">
        <f t="shared" si="19"/>
        <v>853.9485827290706</v>
      </c>
      <c r="AN28" s="42">
        <v>260</v>
      </c>
      <c r="AO28" s="42">
        <v>51881</v>
      </c>
      <c r="AP28" s="42"/>
      <c r="AQ28" s="12">
        <f t="shared" si="20"/>
        <v>199.5423076923077</v>
      </c>
      <c r="AR28" s="16">
        <v>18</v>
      </c>
      <c r="AS28" s="16">
        <v>11661</v>
      </c>
      <c r="AT28" s="16"/>
      <c r="AU28" s="39">
        <f t="shared" si="21"/>
        <v>647.8333333333334</v>
      </c>
      <c r="AV28" s="42">
        <v>1</v>
      </c>
      <c r="AW28" s="42">
        <v>1230</v>
      </c>
      <c r="AX28" s="42"/>
      <c r="AY28" s="12">
        <f t="shared" si="22"/>
        <v>1230</v>
      </c>
      <c r="AZ28" s="16"/>
      <c r="BA28" s="16"/>
      <c r="BB28" s="16"/>
      <c r="BC28" s="39"/>
      <c r="BD28" s="42"/>
      <c r="BE28" s="42"/>
      <c r="BF28" s="42"/>
      <c r="BG28" s="12"/>
      <c r="BH28" s="16"/>
      <c r="BI28" s="16"/>
      <c r="BJ28" s="16"/>
      <c r="BK28" s="39"/>
      <c r="BL28" s="42"/>
      <c r="BM28" s="42"/>
      <c r="BN28" s="42"/>
      <c r="BO28" s="12"/>
      <c r="BP28" s="16"/>
      <c r="BQ28" s="16"/>
      <c r="BR28" s="16"/>
      <c r="BS28" s="39"/>
      <c r="BT28" s="42"/>
      <c r="BU28" s="42"/>
      <c r="BV28" s="42"/>
      <c r="BW28" s="12"/>
    </row>
    <row r="29" spans="1:75" ht="15" customHeight="1">
      <c r="A29" s="3">
        <f t="shared" si="12"/>
        <v>22</v>
      </c>
      <c r="B29" s="104" t="s">
        <v>397</v>
      </c>
      <c r="C29" s="16">
        <v>130</v>
      </c>
      <c r="D29" s="16">
        <v>7418</v>
      </c>
      <c r="E29" s="16"/>
      <c r="F29" s="40">
        <f t="shared" si="13"/>
        <v>57.06153846153846</v>
      </c>
      <c r="G29" s="102">
        <v>272</v>
      </c>
      <c r="H29" s="102">
        <v>120</v>
      </c>
      <c r="I29" s="102"/>
      <c r="J29" s="102">
        <v>23134</v>
      </c>
      <c r="K29" s="102">
        <v>146</v>
      </c>
      <c r="L29" s="102"/>
      <c r="M29" s="24">
        <f t="shared" si="14"/>
        <v>23134.9125</v>
      </c>
      <c r="N29" s="16">
        <v>380243</v>
      </c>
      <c r="O29" s="16">
        <v>75</v>
      </c>
      <c r="P29" s="76">
        <f t="shared" si="15"/>
        <v>16.435895316223913</v>
      </c>
      <c r="Q29" s="76"/>
      <c r="R29" s="42">
        <v>380243</v>
      </c>
      <c r="S29" s="42">
        <v>75</v>
      </c>
      <c r="T29" s="24">
        <f t="shared" si="10"/>
        <v>16.435895316223913</v>
      </c>
      <c r="U29" s="16">
        <v>2</v>
      </c>
      <c r="V29" s="16">
        <v>1</v>
      </c>
      <c r="W29" s="71">
        <v>1</v>
      </c>
      <c r="X29" s="25">
        <f t="shared" si="16"/>
        <v>22</v>
      </c>
      <c r="Y29" s="42">
        <v>3</v>
      </c>
      <c r="Z29" s="42">
        <v>4</v>
      </c>
      <c r="AA29" s="42">
        <v>2</v>
      </c>
      <c r="AB29" s="42">
        <v>120</v>
      </c>
      <c r="AC29" s="42"/>
      <c r="AD29" s="24">
        <f t="shared" si="17"/>
        <v>2.75</v>
      </c>
      <c r="AE29" s="16">
        <v>235</v>
      </c>
      <c r="AF29" s="16">
        <v>41</v>
      </c>
      <c r="AG29" s="16">
        <v>65</v>
      </c>
      <c r="AH29" s="16">
        <v>68</v>
      </c>
      <c r="AI29" s="16"/>
      <c r="AJ29" s="40">
        <f t="shared" si="18"/>
        <v>65.425</v>
      </c>
      <c r="AK29" s="103">
        <v>69514</v>
      </c>
      <c r="AL29" s="3"/>
      <c r="AM29" s="24">
        <f t="shared" si="19"/>
        <v>1062.4990447076807</v>
      </c>
      <c r="AN29" s="16">
        <v>212</v>
      </c>
      <c r="AO29" s="16">
        <v>51539</v>
      </c>
      <c r="AP29" s="16"/>
      <c r="AQ29" s="39">
        <f t="shared" si="20"/>
        <v>243.10849056603774</v>
      </c>
      <c r="AR29" s="42">
        <v>19</v>
      </c>
      <c r="AS29" s="42">
        <v>13125</v>
      </c>
      <c r="AT29" s="42"/>
      <c r="AU29" s="12">
        <f t="shared" si="21"/>
        <v>690.7894736842105</v>
      </c>
      <c r="AV29" s="16">
        <v>4</v>
      </c>
      <c r="AW29" s="16">
        <v>4850</v>
      </c>
      <c r="AX29" s="16"/>
      <c r="AY29" s="39">
        <f t="shared" si="22"/>
        <v>1212.5</v>
      </c>
      <c r="AZ29" s="42"/>
      <c r="BA29" s="42"/>
      <c r="BB29" s="42"/>
      <c r="BC29" s="12"/>
      <c r="BD29" s="16"/>
      <c r="BE29" s="16"/>
      <c r="BF29" s="16"/>
      <c r="BG29" s="39"/>
      <c r="BH29" s="42"/>
      <c r="BI29" s="42"/>
      <c r="BJ29" s="42"/>
      <c r="BK29" s="12"/>
      <c r="BL29" s="16"/>
      <c r="BM29" s="16"/>
      <c r="BN29" s="16"/>
      <c r="BO29" s="39"/>
      <c r="BP29" s="42"/>
      <c r="BQ29" s="42"/>
      <c r="BR29" s="42"/>
      <c r="BS29" s="12"/>
      <c r="BT29" s="16"/>
      <c r="BU29" s="16"/>
      <c r="BV29" s="16"/>
      <c r="BW29" s="39"/>
    </row>
    <row r="30" spans="1:75" s="3" customFormat="1" ht="15" customHeight="1">
      <c r="A30" s="25">
        <f t="shared" si="12"/>
        <v>23</v>
      </c>
      <c r="B30" s="67" t="s">
        <v>398</v>
      </c>
      <c r="C30" s="42">
        <f>263+2/3</f>
        <v>263.6666666666667</v>
      </c>
      <c r="D30" s="42">
        <v>15061</v>
      </c>
      <c r="E30" s="42"/>
      <c r="F30" s="24">
        <f t="shared" si="13"/>
        <v>57.12136536030341</v>
      </c>
      <c r="G30" s="70">
        <v>255</v>
      </c>
      <c r="H30" s="70">
        <v>40</v>
      </c>
      <c r="I30" s="70"/>
      <c r="J30" s="70">
        <v>40866</v>
      </c>
      <c r="K30" s="70">
        <v>25</v>
      </c>
      <c r="L30" s="70"/>
      <c r="M30" s="40">
        <f t="shared" si="14"/>
        <v>40866.15625</v>
      </c>
      <c r="N30" s="42">
        <v>807752</v>
      </c>
      <c r="O30" s="42">
        <v>84</v>
      </c>
      <c r="P30" s="13">
        <f t="shared" si="15"/>
        <v>19.76579336354884</v>
      </c>
      <c r="Q30" s="13"/>
      <c r="R30" s="16">
        <v>807752</v>
      </c>
      <c r="S30" s="16">
        <v>84</v>
      </c>
      <c r="T30" s="40">
        <f t="shared" si="10"/>
        <v>19.76579336354884</v>
      </c>
      <c r="U30" s="42">
        <v>9</v>
      </c>
      <c r="V30" s="42">
        <v>2</v>
      </c>
      <c r="W30" s="43">
        <v>7</v>
      </c>
      <c r="X30" s="3">
        <f t="shared" si="16"/>
        <v>23</v>
      </c>
      <c r="Y30" s="16">
        <v>4</v>
      </c>
      <c r="Z30" s="16"/>
      <c r="AA30" s="16">
        <v>2</v>
      </c>
      <c r="AB30" s="16">
        <v>40</v>
      </c>
      <c r="AC30" s="16"/>
      <c r="AD30" s="40">
        <f t="shared" si="17"/>
        <v>2.25</v>
      </c>
      <c r="AE30" s="42">
        <v>358</v>
      </c>
      <c r="AF30" s="42">
        <v>10</v>
      </c>
      <c r="AG30" s="42">
        <v>104</v>
      </c>
      <c r="AH30" s="42">
        <v>35</v>
      </c>
      <c r="AI30" s="42"/>
      <c r="AJ30" s="24">
        <f t="shared" si="18"/>
        <v>104.21875</v>
      </c>
      <c r="AK30" s="101">
        <v>87611</v>
      </c>
      <c r="AL30" s="25"/>
      <c r="AM30" s="40">
        <f t="shared" si="19"/>
        <v>840.6452773613194</v>
      </c>
      <c r="AN30" s="42">
        <v>329</v>
      </c>
      <c r="AO30" s="42">
        <v>65711</v>
      </c>
      <c r="AP30" s="42"/>
      <c r="AQ30" s="12">
        <f t="shared" si="20"/>
        <v>199.72948328267478</v>
      </c>
      <c r="AR30" s="16">
        <v>26</v>
      </c>
      <c r="AS30" s="16">
        <v>18200</v>
      </c>
      <c r="AT30" s="16"/>
      <c r="AU30" s="39">
        <f t="shared" si="21"/>
        <v>700</v>
      </c>
      <c r="AV30" s="42">
        <v>3</v>
      </c>
      <c r="AW30" s="42">
        <v>3700</v>
      </c>
      <c r="AX30" s="42"/>
      <c r="AY30" s="12">
        <f t="shared" si="22"/>
        <v>1233.3333333333333</v>
      </c>
      <c r="AZ30" s="16"/>
      <c r="BA30" s="16"/>
      <c r="BB30" s="16"/>
      <c r="BC30" s="39"/>
      <c r="BD30" s="42"/>
      <c r="BE30" s="42"/>
      <c r="BF30" s="42"/>
      <c r="BG30" s="12"/>
      <c r="BH30" s="16"/>
      <c r="BI30" s="16"/>
      <c r="BJ30" s="16"/>
      <c r="BK30" s="39"/>
      <c r="BL30" s="42"/>
      <c r="BM30" s="42"/>
      <c r="BN30" s="42"/>
      <c r="BO30" s="12"/>
      <c r="BP30" s="16"/>
      <c r="BQ30" s="16"/>
      <c r="BR30" s="16"/>
      <c r="BS30" s="39"/>
      <c r="BT30" s="42"/>
      <c r="BU30" s="42"/>
      <c r="BV30" s="42"/>
      <c r="BW30" s="12"/>
    </row>
    <row r="31" spans="1:75" ht="15" customHeight="1">
      <c r="A31" s="3">
        <f t="shared" si="12"/>
        <v>24</v>
      </c>
      <c r="B31" s="104" t="s">
        <v>399</v>
      </c>
      <c r="C31" s="16">
        <v>215</v>
      </c>
      <c r="D31" s="16">
        <v>12604</v>
      </c>
      <c r="E31" s="16"/>
      <c r="F31" s="40">
        <f t="shared" si="13"/>
        <v>58.62325581395349</v>
      </c>
      <c r="G31" s="102">
        <v>233</v>
      </c>
      <c r="H31" s="102">
        <v>71</v>
      </c>
      <c r="I31" s="102"/>
      <c r="J31" s="102">
        <v>47934</v>
      </c>
      <c r="K31" s="102">
        <v>73</v>
      </c>
      <c r="L31" s="102">
        <v>122</v>
      </c>
      <c r="M31" s="24">
        <f t="shared" si="14"/>
        <v>47934.45905073462</v>
      </c>
      <c r="N31" s="16">
        <v>704863</v>
      </c>
      <c r="O31" s="16">
        <v>20</v>
      </c>
      <c r="P31" s="76">
        <f t="shared" si="15"/>
        <v>14.704724199640209</v>
      </c>
      <c r="Q31" s="76"/>
      <c r="R31" s="42">
        <v>704863</v>
      </c>
      <c r="S31" s="42">
        <v>20</v>
      </c>
      <c r="T31" s="24">
        <f t="shared" si="10"/>
        <v>14.704724199640209</v>
      </c>
      <c r="U31" s="16">
        <v>16</v>
      </c>
      <c r="V31" s="16">
        <v>3</v>
      </c>
      <c r="W31" s="71">
        <v>13</v>
      </c>
      <c r="X31" s="25">
        <f t="shared" si="16"/>
        <v>24</v>
      </c>
      <c r="Y31" s="42">
        <v>3</v>
      </c>
      <c r="Z31" s="42"/>
      <c r="AA31" s="42">
        <v>1</v>
      </c>
      <c r="AB31" s="42"/>
      <c r="AC31" s="42"/>
      <c r="AD31" s="24">
        <f t="shared" si="17"/>
        <v>1</v>
      </c>
      <c r="AE31" s="16">
        <v>439</v>
      </c>
      <c r="AF31" s="16">
        <v>43</v>
      </c>
      <c r="AG31" s="16">
        <v>110</v>
      </c>
      <c r="AH31" s="16">
        <v>5</v>
      </c>
      <c r="AI31" s="16"/>
      <c r="AJ31" s="40">
        <f t="shared" si="18"/>
        <v>110.03125</v>
      </c>
      <c r="AK31" s="103">
        <v>120115</v>
      </c>
      <c r="AL31" s="3"/>
      <c r="AM31" s="24">
        <f t="shared" si="19"/>
        <v>1091.644419199091</v>
      </c>
      <c r="AN31" s="16">
        <v>396</v>
      </c>
      <c r="AO31" s="16">
        <v>92320</v>
      </c>
      <c r="AP31" s="16"/>
      <c r="AQ31" s="39">
        <f t="shared" si="20"/>
        <v>233.13131313131314</v>
      </c>
      <c r="AR31" s="42">
        <v>43</v>
      </c>
      <c r="AS31" s="42">
        <v>27795</v>
      </c>
      <c r="AT31" s="42"/>
      <c r="AU31" s="12">
        <f t="shared" si="21"/>
        <v>646.3953488372093</v>
      </c>
      <c r="AV31" s="16"/>
      <c r="AW31" s="16"/>
      <c r="AX31" s="16"/>
      <c r="AY31" s="39"/>
      <c r="AZ31" s="42"/>
      <c r="BA31" s="42"/>
      <c r="BB31" s="42"/>
      <c r="BC31" s="12"/>
      <c r="BD31" s="16"/>
      <c r="BE31" s="16"/>
      <c r="BF31" s="16"/>
      <c r="BG31" s="39"/>
      <c r="BH31" s="42"/>
      <c r="BI31" s="42"/>
      <c r="BJ31" s="42"/>
      <c r="BK31" s="12"/>
      <c r="BL31" s="16"/>
      <c r="BM31" s="16"/>
      <c r="BN31" s="16"/>
      <c r="BO31" s="39"/>
      <c r="BP31" s="42"/>
      <c r="BQ31" s="42"/>
      <c r="BR31" s="42"/>
      <c r="BS31" s="12"/>
      <c r="BT31" s="16"/>
      <c r="BU31" s="16"/>
      <c r="BV31" s="16"/>
      <c r="BW31" s="39"/>
    </row>
    <row r="32" spans="1:75" s="3" customFormat="1" ht="15" customHeight="1">
      <c r="A32" s="25">
        <f t="shared" si="12"/>
        <v>25</v>
      </c>
      <c r="B32" s="67" t="s">
        <v>400</v>
      </c>
      <c r="C32" s="42">
        <v>102</v>
      </c>
      <c r="D32" s="42">
        <v>4439</v>
      </c>
      <c r="E32" s="42"/>
      <c r="F32" s="24">
        <f t="shared" si="13"/>
        <v>43.51960784313726</v>
      </c>
      <c r="G32" s="70">
        <v>674</v>
      </c>
      <c r="H32" s="70">
        <v>61</v>
      </c>
      <c r="I32" s="70"/>
      <c r="J32" s="70">
        <v>24563</v>
      </c>
      <c r="K32" s="70">
        <v>83</v>
      </c>
      <c r="L32" s="70"/>
      <c r="M32" s="40">
        <f t="shared" si="14"/>
        <v>24563.51875</v>
      </c>
      <c r="N32" s="42">
        <v>351547</v>
      </c>
      <c r="O32" s="42">
        <v>97</v>
      </c>
      <c r="P32" s="13">
        <f t="shared" si="15"/>
        <v>14.311752464210773</v>
      </c>
      <c r="Q32" s="13" t="s">
        <v>495</v>
      </c>
      <c r="R32" s="16">
        <v>404279</v>
      </c>
      <c r="S32" s="16">
        <v>97</v>
      </c>
      <c r="T32" s="40">
        <f t="shared" si="10"/>
        <v>16.458513298303405</v>
      </c>
      <c r="U32" s="42">
        <v>29</v>
      </c>
      <c r="V32" s="42">
        <v>15</v>
      </c>
      <c r="W32" s="43">
        <v>14</v>
      </c>
      <c r="X32" s="3">
        <f t="shared" si="16"/>
        <v>25</v>
      </c>
      <c r="Y32" s="16">
        <v>6</v>
      </c>
      <c r="Z32" s="16">
        <v>2</v>
      </c>
      <c r="AA32" s="16">
        <v>1</v>
      </c>
      <c r="AB32" s="16">
        <v>80</v>
      </c>
      <c r="AC32" s="16"/>
      <c r="AD32" s="40">
        <f t="shared" si="17"/>
        <v>1.5</v>
      </c>
      <c r="AE32" s="42">
        <v>248</v>
      </c>
      <c r="AF32" s="42">
        <v>12</v>
      </c>
      <c r="AG32" s="42">
        <v>63</v>
      </c>
      <c r="AH32" s="42">
        <v>100</v>
      </c>
      <c r="AI32" s="42"/>
      <c r="AJ32" s="24">
        <f t="shared" si="18"/>
        <v>63.625</v>
      </c>
      <c r="AK32" s="101">
        <v>64908</v>
      </c>
      <c r="AL32" s="101">
        <v>30</v>
      </c>
      <c r="AM32" s="40">
        <f t="shared" si="19"/>
        <v>1020.1697445972495</v>
      </c>
      <c r="AN32" s="42">
        <v>231</v>
      </c>
      <c r="AO32" s="42">
        <v>55236</v>
      </c>
      <c r="AP32" s="42">
        <v>80</v>
      </c>
      <c r="AQ32" s="12">
        <f t="shared" si="20"/>
        <v>239.12034632034633</v>
      </c>
      <c r="AR32" s="16">
        <v>17</v>
      </c>
      <c r="AS32" s="16">
        <v>9671</v>
      </c>
      <c r="AT32" s="16">
        <v>50</v>
      </c>
      <c r="AU32" s="39">
        <f t="shared" si="21"/>
        <v>568.9117647058823</v>
      </c>
      <c r="AV32" s="42"/>
      <c r="AW32" s="42"/>
      <c r="AX32" s="42"/>
      <c r="AY32" s="12"/>
      <c r="AZ32" s="16"/>
      <c r="BA32" s="16"/>
      <c r="BB32" s="16"/>
      <c r="BC32" s="39"/>
      <c r="BD32" s="42"/>
      <c r="BE32" s="42"/>
      <c r="BF32" s="42"/>
      <c r="BG32" s="12"/>
      <c r="BH32" s="16"/>
      <c r="BI32" s="16"/>
      <c r="BJ32" s="16"/>
      <c r="BK32" s="39"/>
      <c r="BL32" s="42"/>
      <c r="BM32" s="42"/>
      <c r="BN32" s="42"/>
      <c r="BO32" s="12"/>
      <c r="BP32" s="16"/>
      <c r="BQ32" s="16"/>
      <c r="BR32" s="16"/>
      <c r="BS32" s="39"/>
      <c r="BT32" s="42"/>
      <c r="BU32" s="42"/>
      <c r="BV32" s="42"/>
      <c r="BW32" s="12"/>
    </row>
    <row r="33" spans="1:75" ht="15" customHeight="1">
      <c r="A33" s="3">
        <f t="shared" si="12"/>
        <v>26</v>
      </c>
      <c r="B33" s="104" t="s">
        <v>401</v>
      </c>
      <c r="C33" s="16">
        <v>150</v>
      </c>
      <c r="D33" s="16">
        <v>9062</v>
      </c>
      <c r="E33" s="16"/>
      <c r="F33" s="40">
        <f t="shared" si="13"/>
        <v>60.413333333333334</v>
      </c>
      <c r="G33" s="102">
        <v>473</v>
      </c>
      <c r="H33" s="102">
        <v>62</v>
      </c>
      <c r="I33" s="102"/>
      <c r="J33" s="102">
        <v>42470</v>
      </c>
      <c r="K33" s="102">
        <v>59</v>
      </c>
      <c r="L33" s="102"/>
      <c r="M33" s="24">
        <f t="shared" si="14"/>
        <v>42470.36875</v>
      </c>
      <c r="N33" s="16">
        <v>556449</v>
      </c>
      <c r="O33" s="16">
        <v>48</v>
      </c>
      <c r="P33" s="76">
        <f t="shared" si="15"/>
        <v>13.10205247511537</v>
      </c>
      <c r="Q33" s="76"/>
      <c r="R33" s="42">
        <v>556449</v>
      </c>
      <c r="S33" s="42">
        <v>48</v>
      </c>
      <c r="T33" s="24">
        <f t="shared" si="10"/>
        <v>13.10205247511537</v>
      </c>
      <c r="U33" s="16">
        <v>15</v>
      </c>
      <c r="V33" s="16">
        <v>8</v>
      </c>
      <c r="W33" s="71">
        <v>7</v>
      </c>
      <c r="X33" s="25">
        <f t="shared" si="16"/>
        <v>26</v>
      </c>
      <c r="Y33" s="42">
        <v>6</v>
      </c>
      <c r="Z33" s="42">
        <v>2</v>
      </c>
      <c r="AA33" s="42">
        <v>1</v>
      </c>
      <c r="AB33" s="42">
        <v>120</v>
      </c>
      <c r="AC33" s="42"/>
      <c r="AD33" s="24">
        <f t="shared" si="17"/>
        <v>1.75</v>
      </c>
      <c r="AE33" s="16">
        <v>388</v>
      </c>
      <c r="AF33" s="16">
        <v>94</v>
      </c>
      <c r="AG33" s="16">
        <v>60</v>
      </c>
      <c r="AH33" s="16">
        <v>110</v>
      </c>
      <c r="AI33" s="16"/>
      <c r="AJ33" s="40">
        <f t="shared" si="18"/>
        <v>60.6875</v>
      </c>
      <c r="AK33" s="103">
        <v>94116</v>
      </c>
      <c r="AL33" s="3"/>
      <c r="AM33" s="24">
        <f t="shared" si="19"/>
        <v>1550.8300720906282</v>
      </c>
      <c r="AN33" s="16">
        <v>365</v>
      </c>
      <c r="AO33" s="16">
        <v>77431</v>
      </c>
      <c r="AP33" s="16"/>
      <c r="AQ33" s="39">
        <f t="shared" si="20"/>
        <v>212.13972602739727</v>
      </c>
      <c r="AR33" s="42">
        <v>22</v>
      </c>
      <c r="AS33" s="42">
        <v>15285</v>
      </c>
      <c r="AT33" s="42"/>
      <c r="AU33" s="12">
        <f t="shared" si="21"/>
        <v>694.7727272727273</v>
      </c>
      <c r="AV33" s="16">
        <v>1</v>
      </c>
      <c r="AW33" s="16">
        <v>1400</v>
      </c>
      <c r="AX33" s="16"/>
      <c r="AY33" s="39">
        <f t="shared" si="22"/>
        <v>1400</v>
      </c>
      <c r="AZ33" s="42"/>
      <c r="BA33" s="42"/>
      <c r="BB33" s="42"/>
      <c r="BC33" s="12"/>
      <c r="BD33" s="16"/>
      <c r="BE33" s="16"/>
      <c r="BF33" s="16"/>
      <c r="BG33" s="39"/>
      <c r="BH33" s="42"/>
      <c r="BI33" s="42"/>
      <c r="BJ33" s="42"/>
      <c r="BK33" s="12"/>
      <c r="BL33" s="16"/>
      <c r="BM33" s="16"/>
      <c r="BN33" s="16"/>
      <c r="BO33" s="39"/>
      <c r="BP33" s="42"/>
      <c r="BQ33" s="42"/>
      <c r="BR33" s="42"/>
      <c r="BS33" s="12"/>
      <c r="BT33" s="16"/>
      <c r="BU33" s="16"/>
      <c r="BV33" s="16"/>
      <c r="BW33" s="39"/>
    </row>
    <row r="34" spans="1:75" s="3" customFormat="1" ht="15" customHeight="1">
      <c r="A34" s="25">
        <f t="shared" si="12"/>
        <v>27</v>
      </c>
      <c r="B34" s="67" t="s">
        <v>402</v>
      </c>
      <c r="C34" s="42">
        <v>137</v>
      </c>
      <c r="D34" s="42">
        <v>7194</v>
      </c>
      <c r="E34" s="42"/>
      <c r="F34" s="24">
        <f t="shared" si="13"/>
        <v>52.51094890510949</v>
      </c>
      <c r="G34" s="70">
        <v>287</v>
      </c>
      <c r="H34" s="70">
        <v>58</v>
      </c>
      <c r="I34" s="70"/>
      <c r="J34" s="70">
        <v>32168</v>
      </c>
      <c r="K34" s="70">
        <v>74</v>
      </c>
      <c r="L34" s="70"/>
      <c r="M34" s="40">
        <f t="shared" si="14"/>
        <v>32168.4625</v>
      </c>
      <c r="N34" s="42">
        <v>426269</v>
      </c>
      <c r="O34" s="42">
        <v>9</v>
      </c>
      <c r="P34" s="13">
        <f t="shared" si="15"/>
        <v>13.251146211914852</v>
      </c>
      <c r="Q34" s="13"/>
      <c r="R34" s="16">
        <v>426269</v>
      </c>
      <c r="S34" s="16">
        <v>9</v>
      </c>
      <c r="T34" s="40">
        <f t="shared" si="10"/>
        <v>13.251146211914852</v>
      </c>
      <c r="U34" s="42">
        <v>2</v>
      </c>
      <c r="V34" s="42">
        <v>1</v>
      </c>
      <c r="W34" s="43">
        <v>1</v>
      </c>
      <c r="X34" s="3">
        <f t="shared" si="16"/>
        <v>27</v>
      </c>
      <c r="Y34" s="16">
        <v>2</v>
      </c>
      <c r="Z34" s="16"/>
      <c r="AA34" s="16">
        <v>1</v>
      </c>
      <c r="AB34" s="16"/>
      <c r="AC34" s="16"/>
      <c r="AD34" s="40">
        <f t="shared" si="17"/>
        <v>1</v>
      </c>
      <c r="AE34" s="42">
        <v>303</v>
      </c>
      <c r="AF34" s="42">
        <v>46</v>
      </c>
      <c r="AG34" s="42">
        <v>123</v>
      </c>
      <c r="AH34" s="42">
        <v>131</v>
      </c>
      <c r="AI34" s="42"/>
      <c r="AJ34" s="24">
        <f t="shared" si="18"/>
        <v>123.81875</v>
      </c>
      <c r="AK34" s="101">
        <v>74336</v>
      </c>
      <c r="AL34" s="25"/>
      <c r="AM34" s="40">
        <f t="shared" si="19"/>
        <v>600.3614153752966</v>
      </c>
      <c r="AN34" s="42">
        <v>283</v>
      </c>
      <c r="AO34" s="42">
        <v>58791</v>
      </c>
      <c r="AP34" s="42"/>
      <c r="AQ34" s="12">
        <f t="shared" si="20"/>
        <v>207.74204946996466</v>
      </c>
      <c r="AR34" s="16">
        <v>18</v>
      </c>
      <c r="AS34" s="16">
        <v>13135</v>
      </c>
      <c r="AT34" s="16"/>
      <c r="AU34" s="39">
        <f t="shared" si="21"/>
        <v>729.7222222222222</v>
      </c>
      <c r="AV34" s="42">
        <v>2</v>
      </c>
      <c r="AW34" s="42">
        <v>2410</v>
      </c>
      <c r="AX34" s="42"/>
      <c r="AY34" s="12">
        <f t="shared" si="22"/>
        <v>1205</v>
      </c>
      <c r="AZ34" s="16"/>
      <c r="BA34" s="16"/>
      <c r="BB34" s="16"/>
      <c r="BC34" s="39"/>
      <c r="BD34" s="42"/>
      <c r="BE34" s="42"/>
      <c r="BF34" s="42"/>
      <c r="BG34" s="12"/>
      <c r="BH34" s="16"/>
      <c r="BI34" s="16"/>
      <c r="BJ34" s="16"/>
      <c r="BK34" s="39"/>
      <c r="BL34" s="42"/>
      <c r="BM34" s="42"/>
      <c r="BN34" s="42"/>
      <c r="BO34" s="12"/>
      <c r="BP34" s="16"/>
      <c r="BQ34" s="16"/>
      <c r="BR34" s="16"/>
      <c r="BS34" s="39"/>
      <c r="BT34" s="42"/>
      <c r="BU34" s="42"/>
      <c r="BV34" s="42"/>
      <c r="BW34" s="12"/>
    </row>
    <row r="35" spans="1:75" ht="15" customHeight="1">
      <c r="A35" s="3">
        <f t="shared" si="12"/>
        <v>28</v>
      </c>
      <c r="B35" s="104" t="s">
        <v>353</v>
      </c>
      <c r="C35" s="16">
        <v>64</v>
      </c>
      <c r="D35" s="16">
        <v>3155</v>
      </c>
      <c r="E35" s="16"/>
      <c r="F35" s="40">
        <f t="shared" si="13"/>
        <v>49.296875</v>
      </c>
      <c r="G35" s="102">
        <v>191</v>
      </c>
      <c r="H35" s="102">
        <v>133</v>
      </c>
      <c r="I35" s="102"/>
      <c r="J35" s="102">
        <v>34712</v>
      </c>
      <c r="K35" s="102">
        <v>126</v>
      </c>
      <c r="L35" s="102"/>
      <c r="M35" s="24">
        <f t="shared" si="14"/>
        <v>34712.7875</v>
      </c>
      <c r="N35" s="16">
        <v>625213</v>
      </c>
      <c r="O35" s="16">
        <v>5</v>
      </c>
      <c r="P35" s="76">
        <f t="shared" si="15"/>
        <v>18.01102835662506</v>
      </c>
      <c r="Q35" s="76" t="s">
        <v>495</v>
      </c>
      <c r="R35" s="42">
        <v>718995</v>
      </c>
      <c r="S35" s="42">
        <v>7</v>
      </c>
      <c r="T35" s="24">
        <f t="shared" si="10"/>
        <v>20.712684050510205</v>
      </c>
      <c r="U35" s="16">
        <v>17</v>
      </c>
      <c r="V35" s="16">
        <v>6</v>
      </c>
      <c r="W35" s="71">
        <v>11</v>
      </c>
      <c r="X35" s="25">
        <f t="shared" si="16"/>
        <v>28</v>
      </c>
      <c r="Y35" s="42">
        <v>6</v>
      </c>
      <c r="Z35" s="42">
        <v>1</v>
      </c>
      <c r="AA35" s="42">
        <v>2</v>
      </c>
      <c r="AB35" s="42"/>
      <c r="AC35" s="42"/>
      <c r="AD35" s="24">
        <f t="shared" si="17"/>
        <v>2</v>
      </c>
      <c r="AE35" s="16">
        <v>620</v>
      </c>
      <c r="AF35" s="16">
        <v>185</v>
      </c>
      <c r="AG35" s="16">
        <v>171</v>
      </c>
      <c r="AH35" s="16">
        <v>24</v>
      </c>
      <c r="AI35" s="16"/>
      <c r="AJ35" s="40">
        <f t="shared" si="18"/>
        <v>171.15</v>
      </c>
      <c r="AK35" s="103">
        <v>267663</v>
      </c>
      <c r="AL35" s="103">
        <v>65</v>
      </c>
      <c r="AM35" s="24">
        <f t="shared" si="19"/>
        <v>1563.9126497224659</v>
      </c>
      <c r="AN35" s="16">
        <v>467</v>
      </c>
      <c r="AO35" s="16">
        <v>105996</v>
      </c>
      <c r="AP35" s="16">
        <v>65</v>
      </c>
      <c r="AQ35" s="39">
        <f t="shared" si="20"/>
        <v>226.97355460385438</v>
      </c>
      <c r="AR35" s="42">
        <v>96</v>
      </c>
      <c r="AS35" s="42">
        <v>67308</v>
      </c>
      <c r="AT35" s="42">
        <v>75</v>
      </c>
      <c r="AU35" s="12">
        <f t="shared" si="21"/>
        <v>701.1328125</v>
      </c>
      <c r="AV35" s="16">
        <v>56</v>
      </c>
      <c r="AW35" s="16">
        <v>91138</v>
      </c>
      <c r="AX35" s="16">
        <v>25</v>
      </c>
      <c r="AY35" s="39">
        <f t="shared" si="22"/>
        <v>1627.46875</v>
      </c>
      <c r="AZ35" s="42">
        <v>1</v>
      </c>
      <c r="BA35" s="42">
        <v>3220</v>
      </c>
      <c r="BB35" s="42"/>
      <c r="BC35" s="12">
        <f>(BA35+(BB35/100))/AZ35</f>
        <v>3220</v>
      </c>
      <c r="BD35" s="16"/>
      <c r="BE35" s="16"/>
      <c r="BF35" s="16"/>
      <c r="BG35" s="39"/>
      <c r="BH35" s="42"/>
      <c r="BI35" s="42"/>
      <c r="BJ35" s="42"/>
      <c r="BK35" s="12"/>
      <c r="BL35" s="16"/>
      <c r="BM35" s="16"/>
      <c r="BN35" s="16"/>
      <c r="BO35" s="39"/>
      <c r="BP35" s="42"/>
      <c r="BQ35" s="42"/>
      <c r="BR35" s="42"/>
      <c r="BS35" s="12"/>
      <c r="BT35" s="16"/>
      <c r="BU35" s="16"/>
      <c r="BV35" s="16"/>
      <c r="BW35" s="39"/>
    </row>
    <row r="36" spans="1:75" s="3" customFormat="1" ht="15" customHeight="1">
      <c r="A36" s="25">
        <f t="shared" si="12"/>
        <v>29</v>
      </c>
      <c r="B36" s="67" t="s">
        <v>403</v>
      </c>
      <c r="C36" s="42">
        <v>193</v>
      </c>
      <c r="D36" s="42">
        <v>9336</v>
      </c>
      <c r="E36" s="42"/>
      <c r="F36" s="24">
        <f t="shared" si="13"/>
        <v>48.373056994818654</v>
      </c>
      <c r="G36" s="70">
        <v>391</v>
      </c>
      <c r="H36" s="70">
        <v>151</v>
      </c>
      <c r="I36" s="70"/>
      <c r="J36" s="70">
        <v>32150</v>
      </c>
      <c r="K36" s="70">
        <v>135</v>
      </c>
      <c r="L36" s="70">
        <v>240</v>
      </c>
      <c r="M36" s="40">
        <f t="shared" si="14"/>
        <v>32150.849259641873</v>
      </c>
      <c r="N36" s="42">
        <v>350379</v>
      </c>
      <c r="O36" s="42">
        <v>51</v>
      </c>
      <c r="P36" s="13">
        <f t="shared" si="15"/>
        <v>10.8979702890717</v>
      </c>
      <c r="Q36" s="13" t="s">
        <v>494</v>
      </c>
      <c r="R36" s="16">
        <v>385417</v>
      </c>
      <c r="S36" s="16">
        <v>47</v>
      </c>
      <c r="T36" s="40">
        <f t="shared" si="10"/>
        <v>11.987770428316615</v>
      </c>
      <c r="U36" s="42">
        <v>6</v>
      </c>
      <c r="V36" s="42"/>
      <c r="W36" s="43">
        <v>6</v>
      </c>
      <c r="X36" s="3">
        <f t="shared" si="16"/>
        <v>29</v>
      </c>
      <c r="Y36" s="16">
        <v>5</v>
      </c>
      <c r="Z36" s="16"/>
      <c r="AA36" s="16">
        <v>1</v>
      </c>
      <c r="AB36" s="16">
        <v>56</v>
      </c>
      <c r="AC36" s="16"/>
      <c r="AD36" s="40">
        <f t="shared" si="17"/>
        <v>1.35</v>
      </c>
      <c r="AE36" s="42">
        <v>257</v>
      </c>
      <c r="AF36" s="42">
        <v>65</v>
      </c>
      <c r="AG36" s="42">
        <v>137</v>
      </c>
      <c r="AH36" s="42">
        <v>31</v>
      </c>
      <c r="AI36" s="42"/>
      <c r="AJ36" s="24">
        <f t="shared" si="18"/>
        <v>137.19375</v>
      </c>
      <c r="AK36" s="101">
        <v>65689</v>
      </c>
      <c r="AL36" s="101">
        <v>80</v>
      </c>
      <c r="AM36" s="40">
        <f t="shared" si="19"/>
        <v>478.8104414377477</v>
      </c>
      <c r="AN36" s="42">
        <v>243</v>
      </c>
      <c r="AO36" s="42">
        <v>57571</v>
      </c>
      <c r="AP36" s="42">
        <v>80</v>
      </c>
      <c r="AQ36" s="12">
        <f t="shared" si="20"/>
        <v>236.920987654321</v>
      </c>
      <c r="AR36" s="16">
        <v>14</v>
      </c>
      <c r="AS36" s="16">
        <v>8118</v>
      </c>
      <c r="AT36" s="16"/>
      <c r="AU36" s="39">
        <f t="shared" si="21"/>
        <v>579.8571428571429</v>
      </c>
      <c r="AV36" s="42"/>
      <c r="AW36" s="42"/>
      <c r="AX36" s="42"/>
      <c r="AY36" s="12"/>
      <c r="AZ36" s="16"/>
      <c r="BA36" s="16"/>
      <c r="BB36" s="16"/>
      <c r="BC36" s="39"/>
      <c r="BD36" s="42"/>
      <c r="BE36" s="42"/>
      <c r="BF36" s="42"/>
      <c r="BG36" s="12"/>
      <c r="BH36" s="16"/>
      <c r="BI36" s="16"/>
      <c r="BJ36" s="16"/>
      <c r="BK36" s="39"/>
      <c r="BL36" s="42"/>
      <c r="BM36" s="42"/>
      <c r="BN36" s="42"/>
      <c r="BO36" s="12"/>
      <c r="BP36" s="16"/>
      <c r="BQ36" s="16"/>
      <c r="BR36" s="16"/>
      <c r="BS36" s="39"/>
      <c r="BT36" s="42"/>
      <c r="BU36" s="42"/>
      <c r="BV36" s="42"/>
      <c r="BW36" s="12"/>
    </row>
    <row r="37" spans="1:75" ht="15" customHeight="1">
      <c r="A37" s="3">
        <f t="shared" si="12"/>
        <v>30</v>
      </c>
      <c r="B37" s="104" t="s">
        <v>404</v>
      </c>
      <c r="C37" s="16">
        <v>118</v>
      </c>
      <c r="D37" s="16">
        <v>6134</v>
      </c>
      <c r="E37" s="16"/>
      <c r="F37" s="40">
        <f t="shared" si="13"/>
        <v>51.983050847457626</v>
      </c>
      <c r="G37" s="102">
        <v>298</v>
      </c>
      <c r="H37" s="102">
        <v>145</v>
      </c>
      <c r="I37" s="102"/>
      <c r="J37" s="102">
        <v>29978</v>
      </c>
      <c r="K37" s="102">
        <v>4</v>
      </c>
      <c r="L37" s="102"/>
      <c r="M37" s="24">
        <f t="shared" si="14"/>
        <v>29978.025</v>
      </c>
      <c r="N37" s="16">
        <v>415058</v>
      </c>
      <c r="O37" s="16">
        <v>85</v>
      </c>
      <c r="P37" s="76">
        <f t="shared" si="15"/>
        <v>13.845408428340425</v>
      </c>
      <c r="Q37" s="76"/>
      <c r="R37" s="42">
        <v>415058</v>
      </c>
      <c r="S37" s="42">
        <v>85</v>
      </c>
      <c r="T37" s="24">
        <f t="shared" si="10"/>
        <v>13.845408428340425</v>
      </c>
      <c r="U37" s="16">
        <v>7</v>
      </c>
      <c r="V37" s="16">
        <v>1</v>
      </c>
      <c r="W37" s="71">
        <v>6</v>
      </c>
      <c r="X37" s="25">
        <f t="shared" si="16"/>
        <v>30</v>
      </c>
      <c r="Y37" s="42">
        <v>4</v>
      </c>
      <c r="Z37" s="42">
        <v>4</v>
      </c>
      <c r="AA37" s="42">
        <v>1</v>
      </c>
      <c r="AB37" s="42">
        <v>80</v>
      </c>
      <c r="AC37" s="42"/>
      <c r="AD37" s="24">
        <f t="shared" si="17"/>
        <v>1.5</v>
      </c>
      <c r="AE37" s="16">
        <v>285</v>
      </c>
      <c r="AF37" s="16">
        <v>47</v>
      </c>
      <c r="AG37" s="16">
        <v>137</v>
      </c>
      <c r="AH37" s="16">
        <v>73</v>
      </c>
      <c r="AI37" s="16"/>
      <c r="AJ37" s="40">
        <f t="shared" si="18"/>
        <v>137.45625</v>
      </c>
      <c r="AK37" s="103">
        <v>93000</v>
      </c>
      <c r="AL37" s="3"/>
      <c r="AM37" s="24">
        <f t="shared" si="19"/>
        <v>676.5789114718319</v>
      </c>
      <c r="AN37" s="16">
        <v>247</v>
      </c>
      <c r="AO37" s="16">
        <v>57230</v>
      </c>
      <c r="AP37" s="16"/>
      <c r="AQ37" s="39">
        <f t="shared" si="20"/>
        <v>231.7004048582996</v>
      </c>
      <c r="AR37" s="42">
        <v>30</v>
      </c>
      <c r="AS37" s="42">
        <v>20620</v>
      </c>
      <c r="AT37" s="42"/>
      <c r="AU37" s="12">
        <f t="shared" si="21"/>
        <v>687.3333333333334</v>
      </c>
      <c r="AV37" s="16">
        <v>6</v>
      </c>
      <c r="AW37" s="16">
        <v>8050</v>
      </c>
      <c r="AX37" s="16"/>
      <c r="AY37" s="39">
        <f t="shared" si="22"/>
        <v>1341.6666666666667</v>
      </c>
      <c r="AZ37" s="42">
        <v>2</v>
      </c>
      <c r="BA37" s="42">
        <v>7100</v>
      </c>
      <c r="BB37" s="42"/>
      <c r="BC37" s="12">
        <f>(BA37+(BB37/100))/AZ37</f>
        <v>3550</v>
      </c>
      <c r="BD37" s="16"/>
      <c r="BE37" s="16"/>
      <c r="BF37" s="16"/>
      <c r="BG37" s="39"/>
      <c r="BH37" s="42"/>
      <c r="BI37" s="42"/>
      <c r="BJ37" s="42"/>
      <c r="BK37" s="12"/>
      <c r="BL37" s="16"/>
      <c r="BM37" s="16"/>
      <c r="BN37" s="16"/>
      <c r="BO37" s="39"/>
      <c r="BP37" s="42"/>
      <c r="BQ37" s="42"/>
      <c r="BR37" s="42"/>
      <c r="BS37" s="12"/>
      <c r="BT37" s="16"/>
      <c r="BU37" s="16"/>
      <c r="BV37" s="16"/>
      <c r="BW37" s="39"/>
    </row>
    <row r="38" spans="1:75" s="3" customFormat="1" ht="15" customHeight="1">
      <c r="A38" s="25">
        <f t="shared" si="12"/>
        <v>31</v>
      </c>
      <c r="B38" s="67" t="s">
        <v>405</v>
      </c>
      <c r="C38" s="42">
        <v>163</v>
      </c>
      <c r="D38" s="42">
        <v>13193</v>
      </c>
      <c r="E38" s="42">
        <v>7</v>
      </c>
      <c r="F38" s="24">
        <f t="shared" si="13"/>
        <v>80.93907975460122</v>
      </c>
      <c r="G38" s="70">
        <v>254</v>
      </c>
      <c r="H38" s="70">
        <v>100</v>
      </c>
      <c r="I38" s="70"/>
      <c r="J38" s="70">
        <v>37844</v>
      </c>
      <c r="K38" s="70">
        <v>30</v>
      </c>
      <c r="L38" s="70">
        <v>136</v>
      </c>
      <c r="M38" s="40">
        <f t="shared" si="14"/>
        <v>37844.190622130394</v>
      </c>
      <c r="N38" s="42">
        <v>514074</v>
      </c>
      <c r="O38" s="42">
        <v>76</v>
      </c>
      <c r="P38" s="13">
        <f t="shared" si="15"/>
        <v>13.583960749298774</v>
      </c>
      <c r="Q38" s="13"/>
      <c r="R38" s="16">
        <v>514074</v>
      </c>
      <c r="S38" s="16">
        <v>76</v>
      </c>
      <c r="T38" s="40">
        <f t="shared" si="10"/>
        <v>13.583960749298774</v>
      </c>
      <c r="U38" s="42">
        <v>11</v>
      </c>
      <c r="V38" s="42">
        <v>3</v>
      </c>
      <c r="W38" s="43">
        <v>8</v>
      </c>
      <c r="X38" s="3">
        <f t="shared" si="16"/>
        <v>31</v>
      </c>
      <c r="Y38" s="16">
        <v>4</v>
      </c>
      <c r="Z38" s="16">
        <v>5</v>
      </c>
      <c r="AA38" s="16"/>
      <c r="AB38" s="16">
        <v>150</v>
      </c>
      <c r="AC38" s="16"/>
      <c r="AD38" s="40">
        <f t="shared" si="17"/>
        <v>0.9375</v>
      </c>
      <c r="AE38" s="42">
        <v>272</v>
      </c>
      <c r="AF38" s="42">
        <v>108</v>
      </c>
      <c r="AG38" s="42">
        <v>87</v>
      </c>
      <c r="AH38" s="42">
        <v>39</v>
      </c>
      <c r="AI38" s="42"/>
      <c r="AJ38" s="24">
        <f t="shared" si="18"/>
        <v>87.24375</v>
      </c>
      <c r="AK38" s="101">
        <v>74399</v>
      </c>
      <c r="AL38" s="101">
        <v>98</v>
      </c>
      <c r="AM38" s="40">
        <f t="shared" si="19"/>
        <v>852.7829214127086</v>
      </c>
      <c r="AN38" s="42">
        <v>256</v>
      </c>
      <c r="AO38" s="42">
        <v>58549</v>
      </c>
      <c r="AP38" s="42">
        <v>98</v>
      </c>
      <c r="AQ38" s="12">
        <f t="shared" si="20"/>
        <v>228.710859375</v>
      </c>
      <c r="AR38" s="16">
        <v>11</v>
      </c>
      <c r="AS38" s="16">
        <v>7950</v>
      </c>
      <c r="AT38" s="16"/>
      <c r="AU38" s="39">
        <f t="shared" si="21"/>
        <v>722.7272727272727</v>
      </c>
      <c r="AV38" s="42">
        <v>5</v>
      </c>
      <c r="AW38" s="42">
        <v>7900</v>
      </c>
      <c r="AX38" s="42"/>
      <c r="AY38" s="12">
        <f t="shared" si="22"/>
        <v>1580</v>
      </c>
      <c r="AZ38" s="16"/>
      <c r="BA38" s="16"/>
      <c r="BB38" s="16"/>
      <c r="BC38" s="39"/>
      <c r="BD38" s="42"/>
      <c r="BE38" s="42"/>
      <c r="BF38" s="42"/>
      <c r="BG38" s="12"/>
      <c r="BH38" s="16"/>
      <c r="BI38" s="16"/>
      <c r="BJ38" s="16"/>
      <c r="BK38" s="39"/>
      <c r="BL38" s="42"/>
      <c r="BM38" s="42"/>
      <c r="BN38" s="42"/>
      <c r="BO38" s="12"/>
      <c r="BP38" s="16"/>
      <c r="BQ38" s="16"/>
      <c r="BR38" s="16"/>
      <c r="BS38" s="39"/>
      <c r="BT38" s="42"/>
      <c r="BU38" s="42"/>
      <c r="BV38" s="42"/>
      <c r="BW38" s="12"/>
    </row>
    <row r="39" spans="1:75" ht="15" customHeight="1">
      <c r="A39" s="3">
        <f t="shared" si="12"/>
        <v>32</v>
      </c>
      <c r="B39" s="104" t="s">
        <v>406</v>
      </c>
      <c r="C39" s="16">
        <v>108</v>
      </c>
      <c r="D39" s="16">
        <v>5284</v>
      </c>
      <c r="E39" s="16"/>
      <c r="F39" s="40">
        <f t="shared" si="13"/>
        <v>48.925925925925924</v>
      </c>
      <c r="G39" s="102">
        <v>284</v>
      </c>
      <c r="H39" s="102">
        <v>127</v>
      </c>
      <c r="I39" s="102"/>
      <c r="J39" s="102">
        <v>26344</v>
      </c>
      <c r="K39" s="102">
        <v>50</v>
      </c>
      <c r="L39" s="102">
        <v>127.75</v>
      </c>
      <c r="M39" s="24">
        <f t="shared" si="14"/>
        <v>26344.315432736454</v>
      </c>
      <c r="N39" s="16">
        <v>250364</v>
      </c>
      <c r="O39" s="16">
        <v>22</v>
      </c>
      <c r="P39" s="76">
        <f t="shared" si="15"/>
        <v>9.503530301982648</v>
      </c>
      <c r="Q39" s="76" t="s">
        <v>494</v>
      </c>
      <c r="R39" s="42">
        <v>275400</v>
      </c>
      <c r="S39" s="42">
        <v>56</v>
      </c>
      <c r="T39" s="24">
        <f t="shared" si="10"/>
        <v>10.453868148639666</v>
      </c>
      <c r="U39" s="16">
        <v>7</v>
      </c>
      <c r="V39" s="16">
        <v>2</v>
      </c>
      <c r="W39" s="71">
        <v>5</v>
      </c>
      <c r="X39" s="25">
        <f t="shared" si="16"/>
        <v>32</v>
      </c>
      <c r="Y39" s="42">
        <f>2+1/3</f>
        <v>2.3333333333333335</v>
      </c>
      <c r="Z39" s="42">
        <v>2</v>
      </c>
      <c r="AA39" s="42"/>
      <c r="AB39" s="42">
        <v>80</v>
      </c>
      <c r="AC39" s="42"/>
      <c r="AD39" s="24">
        <f t="shared" si="17"/>
        <v>0.5</v>
      </c>
      <c r="AE39" s="16">
        <f>238+2/3</f>
        <v>238.66666666666666</v>
      </c>
      <c r="AF39" s="16">
        <v>56</v>
      </c>
      <c r="AG39" s="16">
        <v>81</v>
      </c>
      <c r="AH39" s="16">
        <v>75.5</v>
      </c>
      <c r="AI39" s="16">
        <v>115.5</v>
      </c>
      <c r="AJ39" s="40">
        <f t="shared" si="18"/>
        <v>81.47452651515151</v>
      </c>
      <c r="AK39" s="103">
        <v>58795</v>
      </c>
      <c r="AL39" s="3"/>
      <c r="AM39" s="24">
        <f t="shared" si="19"/>
        <v>721.6365963055473</v>
      </c>
      <c r="AN39" s="16">
        <f>224+2/3</f>
        <v>224.66666666666666</v>
      </c>
      <c r="AO39" s="16">
        <v>48950</v>
      </c>
      <c r="AP39" s="16"/>
      <c r="AQ39" s="39">
        <f t="shared" si="20"/>
        <v>217.87833827893175</v>
      </c>
      <c r="AR39" s="42">
        <v>13</v>
      </c>
      <c r="AS39" s="42">
        <v>8745</v>
      </c>
      <c r="AT39" s="42"/>
      <c r="AU39" s="12">
        <f t="shared" si="21"/>
        <v>672.6923076923077</v>
      </c>
      <c r="AV39" s="16">
        <v>1</v>
      </c>
      <c r="AW39" s="16">
        <v>1100</v>
      </c>
      <c r="AX39" s="16"/>
      <c r="AY39" s="39">
        <f t="shared" si="22"/>
        <v>1100</v>
      </c>
      <c r="AZ39" s="42"/>
      <c r="BA39" s="42"/>
      <c r="BB39" s="42"/>
      <c r="BC39" s="12"/>
      <c r="BD39" s="16"/>
      <c r="BE39" s="16"/>
      <c r="BF39" s="16"/>
      <c r="BG39" s="39"/>
      <c r="BH39" s="42"/>
      <c r="BI39" s="42"/>
      <c r="BJ39" s="42"/>
      <c r="BK39" s="12"/>
      <c r="BL39" s="16"/>
      <c r="BM39" s="16"/>
      <c r="BN39" s="16"/>
      <c r="BO39" s="39"/>
      <c r="BP39" s="42"/>
      <c r="BQ39" s="42"/>
      <c r="BR39" s="42"/>
      <c r="BS39" s="12"/>
      <c r="BT39" s="16"/>
      <c r="BU39" s="16"/>
      <c r="BV39" s="16"/>
      <c r="BW39" s="39"/>
    </row>
    <row r="40" spans="1:75" s="3" customFormat="1" ht="15" customHeight="1">
      <c r="A40" s="25">
        <f t="shared" si="12"/>
        <v>33</v>
      </c>
      <c r="B40" s="67" t="s">
        <v>407</v>
      </c>
      <c r="C40" s="42">
        <v>250</v>
      </c>
      <c r="D40" s="42">
        <v>14195</v>
      </c>
      <c r="E40" s="42"/>
      <c r="F40" s="24">
        <f t="shared" si="13"/>
        <v>56.78</v>
      </c>
      <c r="G40" s="70">
        <v>3209</v>
      </c>
      <c r="H40" s="70">
        <v>153</v>
      </c>
      <c r="I40" s="70"/>
      <c r="J40" s="70">
        <v>47878</v>
      </c>
      <c r="K40" s="70">
        <v>115</v>
      </c>
      <c r="L40" s="70">
        <v>243</v>
      </c>
      <c r="M40" s="40">
        <f t="shared" si="14"/>
        <v>47878.7243285124</v>
      </c>
      <c r="N40" s="42">
        <v>627207</v>
      </c>
      <c r="O40" s="42">
        <v>83</v>
      </c>
      <c r="P40" s="13">
        <f t="shared" si="15"/>
        <v>13.099910425693821</v>
      </c>
      <c r="Q40" s="13" t="s">
        <v>494</v>
      </c>
      <c r="R40" s="16">
        <v>689928</v>
      </c>
      <c r="S40" s="16">
        <v>45</v>
      </c>
      <c r="T40" s="40">
        <f t="shared" si="10"/>
        <v>14.409907734094306</v>
      </c>
      <c r="U40" s="42">
        <v>28</v>
      </c>
      <c r="V40" s="42">
        <v>18</v>
      </c>
      <c r="W40" s="43">
        <v>10</v>
      </c>
      <c r="X40" s="3">
        <f t="shared" si="16"/>
        <v>33</v>
      </c>
      <c r="Y40" s="16">
        <v>7</v>
      </c>
      <c r="Z40" s="16">
        <v>2</v>
      </c>
      <c r="AA40" s="16">
        <v>2</v>
      </c>
      <c r="AB40" s="16">
        <v>99</v>
      </c>
      <c r="AC40" s="16">
        <v>32</v>
      </c>
      <c r="AD40" s="40">
        <f t="shared" si="17"/>
        <v>2.619484618916437</v>
      </c>
      <c r="AE40" s="42">
        <v>669</v>
      </c>
      <c r="AF40" s="42">
        <v>118</v>
      </c>
      <c r="AG40" s="42">
        <v>171</v>
      </c>
      <c r="AH40" s="42">
        <v>105</v>
      </c>
      <c r="AI40" s="42">
        <v>1</v>
      </c>
      <c r="AJ40" s="24">
        <f t="shared" si="18"/>
        <v>171.65627295684115</v>
      </c>
      <c r="AK40" s="101">
        <v>400011</v>
      </c>
      <c r="AL40" s="101">
        <v>70</v>
      </c>
      <c r="AM40" s="40">
        <f t="shared" si="19"/>
        <v>2330.3063331718345</v>
      </c>
      <c r="AN40" s="42">
        <v>454</v>
      </c>
      <c r="AO40" s="42">
        <v>111073</v>
      </c>
      <c r="AP40" s="42">
        <v>20</v>
      </c>
      <c r="AQ40" s="12">
        <f t="shared" si="20"/>
        <v>244.6546255506608</v>
      </c>
      <c r="AR40" s="16">
        <v>111</v>
      </c>
      <c r="AS40" s="16">
        <v>82083</v>
      </c>
      <c r="AT40" s="16">
        <v>50</v>
      </c>
      <c r="AU40" s="39">
        <f t="shared" si="21"/>
        <v>739.490990990991</v>
      </c>
      <c r="AV40" s="42">
        <v>92</v>
      </c>
      <c r="AW40" s="42">
        <v>160105</v>
      </c>
      <c r="AX40" s="42"/>
      <c r="AY40" s="12">
        <f t="shared" si="22"/>
        <v>1740.2717391304348</v>
      </c>
      <c r="AZ40" s="16">
        <v>11</v>
      </c>
      <c r="BA40" s="16">
        <v>40700</v>
      </c>
      <c r="BB40" s="16"/>
      <c r="BC40" s="39">
        <f>(BA40+(BB40/100))/AZ40</f>
        <v>3700</v>
      </c>
      <c r="BD40" s="42">
        <v>1</v>
      </c>
      <c r="BE40" s="42">
        <v>6050</v>
      </c>
      <c r="BF40" s="42"/>
      <c r="BG40" s="12">
        <f>(BE40+(BF40/100))/BD40</f>
        <v>6050</v>
      </c>
      <c r="BH40" s="16"/>
      <c r="BI40" s="16"/>
      <c r="BJ40" s="16"/>
      <c r="BK40" s="39"/>
      <c r="BL40" s="42"/>
      <c r="BM40" s="42"/>
      <c r="BN40" s="42"/>
      <c r="BO40" s="12"/>
      <c r="BP40" s="16"/>
      <c r="BQ40" s="16"/>
      <c r="BR40" s="16"/>
      <c r="BS40" s="39"/>
      <c r="BT40" s="42"/>
      <c r="BU40" s="42"/>
      <c r="BV40" s="42"/>
      <c r="BW40" s="12"/>
    </row>
    <row r="41" spans="1:75" ht="15" customHeight="1">
      <c r="A41" s="3">
        <f t="shared" si="12"/>
        <v>34</v>
      </c>
      <c r="B41" s="104" t="s">
        <v>408</v>
      </c>
      <c r="C41" s="16">
        <v>143</v>
      </c>
      <c r="D41" s="16">
        <v>10783</v>
      </c>
      <c r="E41" s="16"/>
      <c r="F41" s="40">
        <f t="shared" si="13"/>
        <v>75.4055944055944</v>
      </c>
      <c r="G41" s="102">
        <v>148</v>
      </c>
      <c r="H41" s="102">
        <v>132</v>
      </c>
      <c r="I41" s="102">
        <v>231</v>
      </c>
      <c r="J41" s="102">
        <v>26585</v>
      </c>
      <c r="K41" s="102">
        <v>104</v>
      </c>
      <c r="L41" s="102">
        <v>184</v>
      </c>
      <c r="M41" s="24">
        <f t="shared" si="14"/>
        <v>26585.65422405877</v>
      </c>
      <c r="N41" s="16">
        <v>653064</v>
      </c>
      <c r="O41" s="16">
        <v>9</v>
      </c>
      <c r="P41" s="76">
        <f t="shared" si="15"/>
        <v>24.564526210117023</v>
      </c>
      <c r="Q41" s="76" t="s">
        <v>496</v>
      </c>
      <c r="R41" s="42">
        <v>571431</v>
      </c>
      <c r="S41" s="42">
        <v>7</v>
      </c>
      <c r="T41" s="24">
        <f t="shared" si="10"/>
        <v>21.493960433852397</v>
      </c>
      <c r="U41" s="16">
        <v>14</v>
      </c>
      <c r="V41" s="16">
        <v>10</v>
      </c>
      <c r="W41" s="71">
        <v>4</v>
      </c>
      <c r="X41" s="25">
        <f t="shared" si="16"/>
        <v>34</v>
      </c>
      <c r="Y41" s="42">
        <v>4</v>
      </c>
      <c r="Z41" s="42">
        <v>5</v>
      </c>
      <c r="AA41" s="42">
        <v>1</v>
      </c>
      <c r="AB41" s="42">
        <v>37</v>
      </c>
      <c r="AC41" s="42">
        <v>182</v>
      </c>
      <c r="AD41" s="24">
        <f t="shared" si="17"/>
        <v>1.235428145087236</v>
      </c>
      <c r="AE41" s="16">
        <v>477</v>
      </c>
      <c r="AF41" s="16">
        <v>374</v>
      </c>
      <c r="AG41" s="16">
        <v>137</v>
      </c>
      <c r="AH41" s="16">
        <v>132</v>
      </c>
      <c r="AI41" s="16">
        <v>103</v>
      </c>
      <c r="AJ41" s="40">
        <f t="shared" si="18"/>
        <v>137.82736455463726</v>
      </c>
      <c r="AK41" s="103">
        <v>238100</v>
      </c>
      <c r="AL41" s="103">
        <v>73</v>
      </c>
      <c r="AM41" s="24">
        <f t="shared" si="19"/>
        <v>1727.5287151385137</v>
      </c>
      <c r="AN41" s="16">
        <v>318</v>
      </c>
      <c r="AO41" s="16">
        <v>77635</v>
      </c>
      <c r="AP41" s="16">
        <v>69</v>
      </c>
      <c r="AQ41" s="39">
        <f t="shared" si="20"/>
        <v>244.13738993710692</v>
      </c>
      <c r="AR41" s="42">
        <v>99</v>
      </c>
      <c r="AS41" s="42">
        <v>66299</v>
      </c>
      <c r="AT41" s="42">
        <v>29</v>
      </c>
      <c r="AU41" s="12">
        <f t="shared" si="21"/>
        <v>669.689797979798</v>
      </c>
      <c r="AV41" s="16">
        <v>57</v>
      </c>
      <c r="AW41" s="16">
        <v>84103</v>
      </c>
      <c r="AX41" s="16">
        <v>25</v>
      </c>
      <c r="AY41" s="39">
        <f t="shared" si="22"/>
        <v>1475.4956140350878</v>
      </c>
      <c r="AZ41" s="42">
        <v>3</v>
      </c>
      <c r="BA41" s="42">
        <v>10062</v>
      </c>
      <c r="BB41" s="42">
        <v>50</v>
      </c>
      <c r="BC41" s="12">
        <f>(BA41+(BB41/100))/AZ41</f>
        <v>3354.1666666666665</v>
      </c>
      <c r="BD41" s="16"/>
      <c r="BE41" s="16"/>
      <c r="BF41" s="16"/>
      <c r="BG41" s="39"/>
      <c r="BH41" s="42"/>
      <c r="BI41" s="42"/>
      <c r="BJ41" s="42"/>
      <c r="BK41" s="12"/>
      <c r="BL41" s="16"/>
      <c r="BM41" s="16"/>
      <c r="BN41" s="16"/>
      <c r="BO41" s="39"/>
      <c r="BP41" s="42"/>
      <c r="BQ41" s="42"/>
      <c r="BR41" s="42"/>
      <c r="BS41" s="12"/>
      <c r="BT41" s="16"/>
      <c r="BU41" s="16"/>
      <c r="BV41" s="16"/>
      <c r="BW41" s="39"/>
    </row>
    <row r="42" spans="1:75" s="3" customFormat="1" ht="15" customHeight="1">
      <c r="A42" s="25">
        <f t="shared" si="12"/>
        <v>35</v>
      </c>
      <c r="B42" s="67" t="s">
        <v>409</v>
      </c>
      <c r="C42" s="42">
        <v>185</v>
      </c>
      <c r="D42" s="42">
        <v>10554</v>
      </c>
      <c r="E42" s="42"/>
      <c r="F42" s="24">
        <f t="shared" si="13"/>
        <v>57.04864864864865</v>
      </c>
      <c r="G42" s="70">
        <v>296</v>
      </c>
      <c r="H42" s="70">
        <v>80</v>
      </c>
      <c r="I42" s="70"/>
      <c r="J42" s="70">
        <v>35239</v>
      </c>
      <c r="K42" s="70">
        <v>56</v>
      </c>
      <c r="L42" s="70">
        <v>164</v>
      </c>
      <c r="M42" s="40">
        <f t="shared" si="14"/>
        <v>35239.35376492194</v>
      </c>
      <c r="N42" s="42">
        <v>368727</v>
      </c>
      <c r="O42" s="42">
        <v>54</v>
      </c>
      <c r="P42" s="13">
        <f t="shared" si="15"/>
        <v>10.46350062091772</v>
      </c>
      <c r="Q42" s="13"/>
      <c r="R42" s="16">
        <v>368727</v>
      </c>
      <c r="S42" s="16">
        <v>54</v>
      </c>
      <c r="T42" s="40">
        <f t="shared" si="10"/>
        <v>10.46350062091772</v>
      </c>
      <c r="U42" s="42">
        <v>9</v>
      </c>
      <c r="V42" s="42">
        <v>3</v>
      </c>
      <c r="W42" s="43">
        <v>6</v>
      </c>
      <c r="X42" s="3">
        <f t="shared" si="16"/>
        <v>35</v>
      </c>
      <c r="Y42" s="16">
        <v>3</v>
      </c>
      <c r="Z42" s="16"/>
      <c r="AA42" s="16"/>
      <c r="AB42" s="16">
        <v>130</v>
      </c>
      <c r="AC42" s="16"/>
      <c r="AD42" s="40">
        <f t="shared" si="17"/>
        <v>0.8125</v>
      </c>
      <c r="AE42" s="42">
        <v>297</v>
      </c>
      <c r="AF42" s="42">
        <v>19</v>
      </c>
      <c r="AG42" s="42">
        <v>165</v>
      </c>
      <c r="AH42" s="42">
        <v>73</v>
      </c>
      <c r="AI42" s="42">
        <v>25</v>
      </c>
      <c r="AJ42" s="24">
        <f t="shared" si="18"/>
        <v>165.45682392102847</v>
      </c>
      <c r="AK42" s="101">
        <v>58759</v>
      </c>
      <c r="AL42" s="25"/>
      <c r="AM42" s="40">
        <f t="shared" si="19"/>
        <v>355.13192268241113</v>
      </c>
      <c r="AN42" s="42">
        <v>287</v>
      </c>
      <c r="AO42" s="42">
        <v>50809</v>
      </c>
      <c r="AP42" s="42"/>
      <c r="AQ42" s="12">
        <f t="shared" si="20"/>
        <v>177.0348432055749</v>
      </c>
      <c r="AR42" s="16">
        <v>9</v>
      </c>
      <c r="AS42" s="16">
        <v>6550</v>
      </c>
      <c r="AT42" s="16"/>
      <c r="AU42" s="39">
        <f t="shared" si="21"/>
        <v>727.7777777777778</v>
      </c>
      <c r="AV42" s="42">
        <v>1</v>
      </c>
      <c r="AW42" s="42">
        <v>1400</v>
      </c>
      <c r="AX42" s="42"/>
      <c r="AY42" s="12">
        <f t="shared" si="22"/>
        <v>1400</v>
      </c>
      <c r="AZ42" s="16"/>
      <c r="BA42" s="16"/>
      <c r="BB42" s="16"/>
      <c r="BC42" s="39"/>
      <c r="BD42" s="42"/>
      <c r="BE42" s="42"/>
      <c r="BF42" s="42"/>
      <c r="BG42" s="12"/>
      <c r="BH42" s="16"/>
      <c r="BI42" s="16"/>
      <c r="BJ42" s="16"/>
      <c r="BK42" s="39"/>
      <c r="BL42" s="42"/>
      <c r="BM42" s="42"/>
      <c r="BN42" s="42"/>
      <c r="BO42" s="12"/>
      <c r="BP42" s="16"/>
      <c r="BQ42" s="16"/>
      <c r="BR42" s="16"/>
      <c r="BS42" s="39"/>
      <c r="BT42" s="42"/>
      <c r="BU42" s="42"/>
      <c r="BV42" s="42"/>
      <c r="BW42" s="12"/>
    </row>
    <row r="43" spans="1:75" ht="15" customHeight="1">
      <c r="A43" s="3">
        <f t="shared" si="12"/>
        <v>36</v>
      </c>
      <c r="B43" s="104" t="s">
        <v>410</v>
      </c>
      <c r="C43" s="16">
        <v>147</v>
      </c>
      <c r="D43" s="16">
        <v>7745</v>
      </c>
      <c r="E43" s="16">
        <v>66</v>
      </c>
      <c r="F43" s="40">
        <f t="shared" si="13"/>
        <v>52.69156462585034</v>
      </c>
      <c r="G43" s="102">
        <v>576</v>
      </c>
      <c r="H43" s="102"/>
      <c r="I43" s="102"/>
      <c r="J43" s="102">
        <v>52200</v>
      </c>
      <c r="K43" s="102">
        <v>68</v>
      </c>
      <c r="L43" s="102"/>
      <c r="M43" s="24">
        <f t="shared" si="14"/>
        <v>52200.425</v>
      </c>
      <c r="N43" s="16">
        <v>651928</v>
      </c>
      <c r="O43" s="16">
        <v>52</v>
      </c>
      <c r="P43" s="76">
        <f t="shared" si="15"/>
        <v>12.488940463607335</v>
      </c>
      <c r="Q43" s="76" t="s">
        <v>497</v>
      </c>
      <c r="R43" s="42">
        <v>829106</v>
      </c>
      <c r="S43" s="42">
        <v>87</v>
      </c>
      <c r="T43" s="24">
        <f t="shared" si="10"/>
        <v>15.88312738833065</v>
      </c>
      <c r="U43" s="16">
        <v>21</v>
      </c>
      <c r="V43" s="16"/>
      <c r="W43" s="71">
        <v>21</v>
      </c>
      <c r="X43" s="25">
        <f t="shared" si="16"/>
        <v>36</v>
      </c>
      <c r="Y43" s="42">
        <v>8</v>
      </c>
      <c r="Z43" s="42"/>
      <c r="AA43" s="42">
        <v>1</v>
      </c>
      <c r="AB43" s="42">
        <v>120</v>
      </c>
      <c r="AC43" s="42"/>
      <c r="AD43" s="24">
        <f t="shared" si="17"/>
        <v>1.75</v>
      </c>
      <c r="AE43" s="16">
        <v>511</v>
      </c>
      <c r="AF43" s="16">
        <v>77</v>
      </c>
      <c r="AG43" s="16">
        <v>128</v>
      </c>
      <c r="AH43" s="16">
        <v>100</v>
      </c>
      <c r="AI43" s="16"/>
      <c r="AJ43" s="40">
        <f t="shared" si="18"/>
        <v>128.625</v>
      </c>
      <c r="AK43" s="103">
        <v>156523</v>
      </c>
      <c r="AL43" s="103">
        <v>86</v>
      </c>
      <c r="AM43" s="24">
        <f t="shared" si="19"/>
        <v>1216.9007580174925</v>
      </c>
      <c r="AN43" s="16">
        <v>438</v>
      </c>
      <c r="AO43" s="16">
        <v>93123</v>
      </c>
      <c r="AP43" s="16">
        <v>86</v>
      </c>
      <c r="AQ43" s="39">
        <f t="shared" si="20"/>
        <v>212.61155251141554</v>
      </c>
      <c r="AR43" s="42">
        <v>53</v>
      </c>
      <c r="AS43" s="42">
        <v>35320</v>
      </c>
      <c r="AT43" s="42"/>
      <c r="AU43" s="12">
        <f t="shared" si="21"/>
        <v>666.4150943396227</v>
      </c>
      <c r="AV43" s="16">
        <v>20</v>
      </c>
      <c r="AW43" s="16">
        <v>28080</v>
      </c>
      <c r="AX43" s="16"/>
      <c r="AY43" s="39">
        <f t="shared" si="22"/>
        <v>1404</v>
      </c>
      <c r="AZ43" s="42"/>
      <c r="BA43" s="42"/>
      <c r="BB43" s="42"/>
      <c r="BC43" s="12"/>
      <c r="BD43" s="16"/>
      <c r="BE43" s="16"/>
      <c r="BF43" s="16"/>
      <c r="BG43" s="39"/>
      <c r="BH43" s="42"/>
      <c r="BI43" s="42"/>
      <c r="BJ43" s="42"/>
      <c r="BK43" s="12"/>
      <c r="BL43" s="16"/>
      <c r="BM43" s="16"/>
      <c r="BN43" s="16"/>
      <c r="BO43" s="39"/>
      <c r="BP43" s="42"/>
      <c r="BQ43" s="42"/>
      <c r="BR43" s="42"/>
      <c r="BS43" s="12"/>
      <c r="BT43" s="16"/>
      <c r="BU43" s="16"/>
      <c r="BV43" s="16"/>
      <c r="BW43" s="39"/>
    </row>
    <row r="44" spans="1:75" s="3" customFormat="1" ht="15" customHeight="1">
      <c r="A44" s="25">
        <f t="shared" si="12"/>
        <v>37</v>
      </c>
      <c r="B44" s="67" t="s">
        <v>386</v>
      </c>
      <c r="C44" s="42">
        <v>209</v>
      </c>
      <c r="D44" s="42">
        <v>11916</v>
      </c>
      <c r="E44" s="42"/>
      <c r="F44" s="24">
        <f t="shared" si="13"/>
        <v>57.014354066985646</v>
      </c>
      <c r="G44" s="70">
        <v>808</v>
      </c>
      <c r="H44" s="70">
        <v>80</v>
      </c>
      <c r="I44" s="70"/>
      <c r="J44" s="70">
        <v>49196</v>
      </c>
      <c r="K44" s="70">
        <v>80</v>
      </c>
      <c r="L44" s="70"/>
      <c r="M44" s="40">
        <f t="shared" si="14"/>
        <v>49196.5</v>
      </c>
      <c r="N44" s="42">
        <v>667681</v>
      </c>
      <c r="O44" s="42">
        <v>46</v>
      </c>
      <c r="P44" s="13">
        <f t="shared" si="15"/>
        <v>13.571717500228674</v>
      </c>
      <c r="Q44" s="13"/>
      <c r="R44" s="16">
        <v>667681</v>
      </c>
      <c r="S44" s="16">
        <v>46</v>
      </c>
      <c r="T44" s="40">
        <f t="shared" si="10"/>
        <v>13.571717500228674</v>
      </c>
      <c r="U44" s="42">
        <v>29</v>
      </c>
      <c r="V44" s="42">
        <v>15</v>
      </c>
      <c r="W44" s="43">
        <v>14</v>
      </c>
      <c r="X44" s="3">
        <f t="shared" si="16"/>
        <v>37</v>
      </c>
      <c r="Y44" s="16">
        <v>4</v>
      </c>
      <c r="Z44" s="16">
        <v>1</v>
      </c>
      <c r="AA44" s="16"/>
      <c r="AB44" s="16">
        <v>140</v>
      </c>
      <c r="AC44" s="16"/>
      <c r="AD44" s="40">
        <f t="shared" si="17"/>
        <v>0.875</v>
      </c>
      <c r="AE44" s="42">
        <v>330</v>
      </c>
      <c r="AF44" s="42">
        <v>78</v>
      </c>
      <c r="AG44" s="42">
        <v>73</v>
      </c>
      <c r="AH44" s="42">
        <v>159</v>
      </c>
      <c r="AI44" s="42"/>
      <c r="AJ44" s="24">
        <f t="shared" si="18"/>
        <v>73.99375</v>
      </c>
      <c r="AK44" s="101">
        <v>87926</v>
      </c>
      <c r="AL44" s="25"/>
      <c r="AM44" s="40">
        <f t="shared" si="19"/>
        <v>1188.2895514823886</v>
      </c>
      <c r="AN44" s="42">
        <v>292</v>
      </c>
      <c r="AO44" s="42">
        <v>56916</v>
      </c>
      <c r="AP44" s="42"/>
      <c r="AQ44" s="12">
        <f t="shared" si="20"/>
        <v>194.91780821917808</v>
      </c>
      <c r="AR44" s="16">
        <v>33</v>
      </c>
      <c r="AS44" s="16">
        <v>23560</v>
      </c>
      <c r="AT44" s="16"/>
      <c r="AU44" s="39">
        <f t="shared" si="21"/>
        <v>713.939393939394</v>
      </c>
      <c r="AV44" s="42">
        <v>5</v>
      </c>
      <c r="AW44" s="42">
        <v>7450</v>
      </c>
      <c r="AX44" s="42"/>
      <c r="AY44" s="12">
        <f t="shared" si="22"/>
        <v>1490</v>
      </c>
      <c r="AZ44" s="16"/>
      <c r="BA44" s="16"/>
      <c r="BB44" s="16"/>
      <c r="BC44" s="39"/>
      <c r="BD44" s="42"/>
      <c r="BE44" s="42"/>
      <c r="BF44" s="42"/>
      <c r="BG44" s="12"/>
      <c r="BH44" s="16"/>
      <c r="BI44" s="16"/>
      <c r="BJ44" s="16"/>
      <c r="BK44" s="39"/>
      <c r="BL44" s="42"/>
      <c r="BM44" s="42"/>
      <c r="BN44" s="42"/>
      <c r="BO44" s="12"/>
      <c r="BP44" s="16"/>
      <c r="BQ44" s="16"/>
      <c r="BR44" s="16"/>
      <c r="BS44" s="39"/>
      <c r="BT44" s="42"/>
      <c r="BU44" s="42"/>
      <c r="BV44" s="42"/>
      <c r="BW44" s="12"/>
    </row>
    <row r="45" spans="1:75" ht="15" customHeight="1">
      <c r="A45" s="3">
        <f t="shared" si="12"/>
        <v>38</v>
      </c>
      <c r="B45" s="104" t="s">
        <v>411</v>
      </c>
      <c r="C45" s="16">
        <v>151</v>
      </c>
      <c r="D45" s="16">
        <v>6664</v>
      </c>
      <c r="E45" s="16"/>
      <c r="F45" s="40">
        <f t="shared" si="13"/>
        <v>44.13245033112583</v>
      </c>
      <c r="G45" s="102">
        <v>801</v>
      </c>
      <c r="H45" s="102">
        <v>80</v>
      </c>
      <c r="I45" s="102"/>
      <c r="J45" s="102">
        <v>39944</v>
      </c>
      <c r="K45" s="102">
        <v>11</v>
      </c>
      <c r="L45" s="102"/>
      <c r="M45" s="24">
        <f t="shared" si="14"/>
        <v>39944.06875</v>
      </c>
      <c r="N45" s="16">
        <v>501716</v>
      </c>
      <c r="O45" s="16">
        <v>24</v>
      </c>
      <c r="P45" s="76">
        <f t="shared" si="15"/>
        <v>12.5604630599881</v>
      </c>
      <c r="Q45" s="76" t="s">
        <v>371</v>
      </c>
      <c r="R45" s="42">
        <v>526801</v>
      </c>
      <c r="S45" s="42">
        <v>43</v>
      </c>
      <c r="T45" s="24">
        <f t="shared" si="10"/>
        <v>13.18846618498272</v>
      </c>
      <c r="U45" s="16">
        <v>26</v>
      </c>
      <c r="V45" s="16">
        <v>5</v>
      </c>
      <c r="W45" s="71">
        <v>21</v>
      </c>
      <c r="X45" s="25">
        <f t="shared" si="16"/>
        <v>38</v>
      </c>
      <c r="Y45" s="42">
        <v>5</v>
      </c>
      <c r="Z45" s="42">
        <v>1</v>
      </c>
      <c r="AA45" s="42">
        <v>2</v>
      </c>
      <c r="AB45" s="42">
        <v>60</v>
      </c>
      <c r="AC45" s="42"/>
      <c r="AD45" s="24">
        <f t="shared" si="17"/>
        <v>2.375</v>
      </c>
      <c r="AE45" s="16">
        <v>256</v>
      </c>
      <c r="AF45" s="16">
        <v>37</v>
      </c>
      <c r="AG45" s="19">
        <v>61</v>
      </c>
      <c r="AH45" s="16">
        <v>20</v>
      </c>
      <c r="AI45" s="16"/>
      <c r="AJ45" s="40">
        <f t="shared" si="18"/>
        <v>61.125</v>
      </c>
      <c r="AK45" s="103">
        <v>77488</v>
      </c>
      <c r="AL45" s="103">
        <v>95</v>
      </c>
      <c r="AM45" s="24">
        <f t="shared" si="19"/>
        <v>1267.7128834355829</v>
      </c>
      <c r="AN45" s="16">
        <v>221</v>
      </c>
      <c r="AO45" s="16">
        <v>43699</v>
      </c>
      <c r="AP45" s="16">
        <v>95</v>
      </c>
      <c r="AQ45" s="39">
        <f t="shared" si="20"/>
        <v>197.73733031674206</v>
      </c>
      <c r="AR45" s="42">
        <v>25</v>
      </c>
      <c r="AS45" s="42">
        <v>17409</v>
      </c>
      <c r="AT45" s="42"/>
      <c r="AU45" s="12">
        <f t="shared" si="21"/>
        <v>696.36</v>
      </c>
      <c r="AV45" s="16">
        <v>9</v>
      </c>
      <c r="AW45" s="16">
        <v>13335</v>
      </c>
      <c r="AX45" s="16"/>
      <c r="AY45" s="39">
        <f t="shared" si="22"/>
        <v>1481.6666666666667</v>
      </c>
      <c r="AZ45" s="42">
        <v>1</v>
      </c>
      <c r="BA45" s="42">
        <v>3045</v>
      </c>
      <c r="BB45" s="42"/>
      <c r="BC45" s="12">
        <f>(BA45+(BB45/100))/AZ45</f>
        <v>3045</v>
      </c>
      <c r="BD45" s="16"/>
      <c r="BE45" s="16"/>
      <c r="BF45" s="16"/>
      <c r="BG45" s="39"/>
      <c r="BH45" s="42"/>
      <c r="BI45" s="42"/>
      <c r="BJ45" s="42"/>
      <c r="BK45" s="12"/>
      <c r="BL45" s="16"/>
      <c r="BM45" s="16"/>
      <c r="BN45" s="16"/>
      <c r="BO45" s="39"/>
      <c r="BP45" s="42"/>
      <c r="BQ45" s="42"/>
      <c r="BR45" s="42"/>
      <c r="BS45" s="12"/>
      <c r="BT45" s="16"/>
      <c r="BU45" s="16"/>
      <c r="BV45" s="16"/>
      <c r="BW45" s="39"/>
    </row>
    <row r="46" spans="1:75" s="3" customFormat="1" ht="15" customHeight="1">
      <c r="A46" s="25">
        <f t="shared" si="12"/>
        <v>39</v>
      </c>
      <c r="B46" s="67" t="s">
        <v>412</v>
      </c>
      <c r="C46" s="42">
        <v>119</v>
      </c>
      <c r="D46" s="42">
        <v>6150</v>
      </c>
      <c r="E46" s="42"/>
      <c r="F46" s="24">
        <f t="shared" si="13"/>
        <v>51.680672268907564</v>
      </c>
      <c r="G46" s="70">
        <v>397</v>
      </c>
      <c r="H46" s="70">
        <v>58</v>
      </c>
      <c r="I46" s="70"/>
      <c r="J46" s="70">
        <v>39324</v>
      </c>
      <c r="K46" s="70">
        <v>56</v>
      </c>
      <c r="L46" s="70">
        <v>127</v>
      </c>
      <c r="M46" s="40">
        <f t="shared" si="14"/>
        <v>39324.35291551882</v>
      </c>
      <c r="N46" s="42">
        <v>519566</v>
      </c>
      <c r="O46" s="42">
        <v>94</v>
      </c>
      <c r="P46" s="13">
        <f t="shared" si="15"/>
        <v>13.212321665309853</v>
      </c>
      <c r="Q46" s="13"/>
      <c r="R46" s="16">
        <v>519566</v>
      </c>
      <c r="S46" s="16">
        <v>94</v>
      </c>
      <c r="T46" s="40">
        <f t="shared" si="10"/>
        <v>13.212321665309853</v>
      </c>
      <c r="U46" s="42">
        <v>5</v>
      </c>
      <c r="V46" s="42"/>
      <c r="W46" s="43">
        <v>5</v>
      </c>
      <c r="X46" s="3">
        <f t="shared" si="16"/>
        <v>39</v>
      </c>
      <c r="Y46" s="16">
        <v>4</v>
      </c>
      <c r="Z46" s="16">
        <v>2</v>
      </c>
      <c r="AA46" s="16">
        <v>2</v>
      </c>
      <c r="AB46" s="16">
        <v>80</v>
      </c>
      <c r="AC46" s="16"/>
      <c r="AD46" s="40">
        <f t="shared" si="17"/>
        <v>2.5</v>
      </c>
      <c r="AE46" s="42">
        <v>341</v>
      </c>
      <c r="AF46" s="42">
        <v>108</v>
      </c>
      <c r="AG46" s="42">
        <v>230</v>
      </c>
      <c r="AH46" s="42">
        <v>75</v>
      </c>
      <c r="AI46" s="42">
        <v>52</v>
      </c>
      <c r="AJ46" s="24">
        <f t="shared" si="18"/>
        <v>230.46994375573922</v>
      </c>
      <c r="AK46" s="101">
        <v>92415</v>
      </c>
      <c r="AL46" s="25"/>
      <c r="AM46" s="40">
        <f t="shared" si="19"/>
        <v>400.9850416674936</v>
      </c>
      <c r="AN46" s="42">
        <v>306</v>
      </c>
      <c r="AO46" s="42">
        <v>64945</v>
      </c>
      <c r="AP46" s="42"/>
      <c r="AQ46" s="12">
        <f t="shared" si="20"/>
        <v>212.23856209150327</v>
      </c>
      <c r="AR46" s="16">
        <v>33</v>
      </c>
      <c r="AS46" s="16">
        <v>24570</v>
      </c>
      <c r="AT46" s="16"/>
      <c r="AU46" s="39">
        <f t="shared" si="21"/>
        <v>744.5454545454545</v>
      </c>
      <c r="AV46" s="42">
        <v>2</v>
      </c>
      <c r="AW46" s="42">
        <v>2900</v>
      </c>
      <c r="AX46" s="42"/>
      <c r="AY46" s="12">
        <f t="shared" si="22"/>
        <v>1450</v>
      </c>
      <c r="AZ46" s="16"/>
      <c r="BA46" s="16"/>
      <c r="BB46" s="16"/>
      <c r="BC46" s="39"/>
      <c r="BD46" s="42"/>
      <c r="BE46" s="42"/>
      <c r="BF46" s="42"/>
      <c r="BG46" s="12"/>
      <c r="BH46" s="16"/>
      <c r="BI46" s="16"/>
      <c r="BJ46" s="16"/>
      <c r="BK46" s="39"/>
      <c r="BL46" s="42"/>
      <c r="BM46" s="42"/>
      <c r="BN46" s="42"/>
      <c r="BO46" s="12"/>
      <c r="BP46" s="16"/>
      <c r="BQ46" s="16"/>
      <c r="BR46" s="16"/>
      <c r="BS46" s="39"/>
      <c r="BT46" s="42"/>
      <c r="BU46" s="42"/>
      <c r="BV46" s="42"/>
      <c r="BW46" s="12"/>
    </row>
    <row r="47" spans="1:75" ht="15" customHeight="1">
      <c r="A47" s="3">
        <f t="shared" si="12"/>
        <v>40</v>
      </c>
      <c r="B47" s="104" t="s">
        <v>413</v>
      </c>
      <c r="C47" s="16">
        <v>127</v>
      </c>
      <c r="D47" s="16">
        <v>7680</v>
      </c>
      <c r="E47" s="16"/>
      <c r="F47" s="40">
        <f t="shared" si="13"/>
        <v>60.47244094488189</v>
      </c>
      <c r="G47" s="102">
        <v>235</v>
      </c>
      <c r="H47" s="102">
        <v>150</v>
      </c>
      <c r="I47" s="102"/>
      <c r="J47" s="102">
        <v>28796</v>
      </c>
      <c r="K47" s="102">
        <v>104</v>
      </c>
      <c r="L47" s="102">
        <v>144</v>
      </c>
      <c r="M47" s="24">
        <f t="shared" si="14"/>
        <v>28796.653305785127</v>
      </c>
      <c r="N47" s="16">
        <v>482908</v>
      </c>
      <c r="O47" s="16">
        <v>26</v>
      </c>
      <c r="P47" s="76">
        <f t="shared" si="15"/>
        <v>16.76958759311749</v>
      </c>
      <c r="Q47" s="76"/>
      <c r="R47" s="42">
        <v>482908</v>
      </c>
      <c r="S47" s="42">
        <v>26</v>
      </c>
      <c r="T47" s="24">
        <f t="shared" si="10"/>
        <v>16.76958759311749</v>
      </c>
      <c r="U47" s="16"/>
      <c r="V47" s="16"/>
      <c r="W47" s="71"/>
      <c r="X47" s="25">
        <f t="shared" si="16"/>
        <v>40</v>
      </c>
      <c r="Y47" s="42">
        <v>5</v>
      </c>
      <c r="Z47" s="42">
        <v>2</v>
      </c>
      <c r="AA47" s="42">
        <v>1</v>
      </c>
      <c r="AB47" s="42">
        <v>120</v>
      </c>
      <c r="AC47" s="42"/>
      <c r="AD47" s="24">
        <f t="shared" si="17"/>
        <v>1.75</v>
      </c>
      <c r="AE47" s="16">
        <v>213</v>
      </c>
      <c r="AF47" s="16">
        <v>47</v>
      </c>
      <c r="AG47" s="16">
        <v>52</v>
      </c>
      <c r="AH47" s="16">
        <v>76</v>
      </c>
      <c r="AI47" s="16">
        <v>248</v>
      </c>
      <c r="AJ47" s="40">
        <f t="shared" si="18"/>
        <v>52.48069329660239</v>
      </c>
      <c r="AK47" s="103">
        <v>63634</v>
      </c>
      <c r="AL47" s="3"/>
      <c r="AM47" s="24">
        <f t="shared" si="19"/>
        <v>1212.5220915120738</v>
      </c>
      <c r="AN47" s="16">
        <v>186</v>
      </c>
      <c r="AO47" s="16">
        <v>42999</v>
      </c>
      <c r="AP47" s="16"/>
      <c r="AQ47" s="39">
        <f t="shared" si="20"/>
        <v>231.17741935483872</v>
      </c>
      <c r="AR47" s="42">
        <v>23</v>
      </c>
      <c r="AS47" s="42">
        <v>16135</v>
      </c>
      <c r="AT47" s="42"/>
      <c r="AU47" s="12">
        <f t="shared" si="21"/>
        <v>701.5217391304348</v>
      </c>
      <c r="AV47" s="16">
        <v>4</v>
      </c>
      <c r="AW47" s="16">
        <v>4500</v>
      </c>
      <c r="AX47" s="16"/>
      <c r="AY47" s="39">
        <f t="shared" si="22"/>
        <v>1125</v>
      </c>
      <c r="AZ47" s="42"/>
      <c r="BA47" s="42"/>
      <c r="BB47" s="42"/>
      <c r="BC47" s="12"/>
      <c r="BD47" s="16"/>
      <c r="BE47" s="16"/>
      <c r="BF47" s="16"/>
      <c r="BG47" s="39"/>
      <c r="BH47" s="42"/>
      <c r="BI47" s="42"/>
      <c r="BJ47" s="42"/>
      <c r="BK47" s="12"/>
      <c r="BL47" s="16"/>
      <c r="BM47" s="16"/>
      <c r="BN47" s="16"/>
      <c r="BO47" s="39"/>
      <c r="BP47" s="42"/>
      <c r="BQ47" s="42"/>
      <c r="BR47" s="42"/>
      <c r="BS47" s="12"/>
      <c r="BT47" s="16"/>
      <c r="BU47" s="16"/>
      <c r="BV47" s="16"/>
      <c r="BW47" s="39"/>
    </row>
    <row r="48" spans="1:75" s="3" customFormat="1" ht="15" customHeight="1">
      <c r="A48" s="25">
        <f t="shared" si="12"/>
        <v>41</v>
      </c>
      <c r="B48" s="67" t="s">
        <v>414</v>
      </c>
      <c r="C48" s="42">
        <v>160</v>
      </c>
      <c r="D48" s="42">
        <v>9490</v>
      </c>
      <c r="E48" s="42">
        <v>55</v>
      </c>
      <c r="F48" s="24">
        <f t="shared" si="13"/>
        <v>59.3159375</v>
      </c>
      <c r="G48" s="70">
        <v>740</v>
      </c>
      <c r="H48" s="70">
        <v>63</v>
      </c>
      <c r="I48" s="70"/>
      <c r="J48" s="70">
        <v>45250</v>
      </c>
      <c r="K48" s="70">
        <v>67</v>
      </c>
      <c r="L48" s="70"/>
      <c r="M48" s="40">
        <f t="shared" si="14"/>
        <v>45250.41875</v>
      </c>
      <c r="N48" s="42">
        <v>672161</v>
      </c>
      <c r="O48" s="42">
        <v>49</v>
      </c>
      <c r="P48" s="13">
        <f t="shared" si="15"/>
        <v>14.854249276974924</v>
      </c>
      <c r="Q48" s="13" t="s">
        <v>373</v>
      </c>
      <c r="R48" s="16">
        <v>638553</v>
      </c>
      <c r="S48" s="16">
        <v>59</v>
      </c>
      <c r="T48" s="40">
        <f t="shared" si="10"/>
        <v>14.111537918088327</v>
      </c>
      <c r="U48" s="42">
        <v>15</v>
      </c>
      <c r="V48" s="42">
        <v>6</v>
      </c>
      <c r="W48" s="43">
        <v>9</v>
      </c>
      <c r="X48" s="3">
        <f t="shared" si="16"/>
        <v>41</v>
      </c>
      <c r="Y48" s="16">
        <v>9</v>
      </c>
      <c r="Z48" s="16"/>
      <c r="AA48" s="16">
        <v>2</v>
      </c>
      <c r="AB48" s="16">
        <v>140</v>
      </c>
      <c r="AC48" s="16"/>
      <c r="AD48" s="40">
        <f t="shared" si="17"/>
        <v>2.875</v>
      </c>
      <c r="AE48" s="42">
        <v>396</v>
      </c>
      <c r="AF48" s="42">
        <v>100</v>
      </c>
      <c r="AG48" s="42">
        <v>123</v>
      </c>
      <c r="AH48" s="42">
        <v>49</v>
      </c>
      <c r="AI48" s="42"/>
      <c r="AJ48" s="24">
        <f t="shared" si="18"/>
        <v>123.30625</v>
      </c>
      <c r="AK48" s="101">
        <v>128570</v>
      </c>
      <c r="AL48" s="101">
        <v>47</v>
      </c>
      <c r="AM48" s="40">
        <f t="shared" si="19"/>
        <v>1042.692239849967</v>
      </c>
      <c r="AN48" s="42">
        <v>329</v>
      </c>
      <c r="AO48" s="42">
        <v>80357</v>
      </c>
      <c r="AP48" s="42">
        <v>97</v>
      </c>
      <c r="AQ48" s="12">
        <f t="shared" si="20"/>
        <v>244.24914893617023</v>
      </c>
      <c r="AR48" s="16">
        <v>61</v>
      </c>
      <c r="AS48" s="16">
        <v>41087</v>
      </c>
      <c r="AT48" s="16">
        <v>50</v>
      </c>
      <c r="AU48" s="39">
        <f t="shared" si="21"/>
        <v>673.5655737704918</v>
      </c>
      <c r="AV48" s="42">
        <v>6</v>
      </c>
      <c r="AW48" s="42">
        <v>7125</v>
      </c>
      <c r="AX48" s="42"/>
      <c r="AY48" s="12">
        <f t="shared" si="22"/>
        <v>1187.5</v>
      </c>
      <c r="AZ48" s="16"/>
      <c r="BA48" s="16"/>
      <c r="BB48" s="16"/>
      <c r="BC48" s="39"/>
      <c r="BD48" s="42"/>
      <c r="BE48" s="42"/>
      <c r="BF48" s="42"/>
      <c r="BG48" s="12"/>
      <c r="BH48" s="16"/>
      <c r="BI48" s="16"/>
      <c r="BJ48" s="16"/>
      <c r="BK48" s="39"/>
      <c r="BL48" s="42"/>
      <c r="BM48" s="42"/>
      <c r="BN48" s="42"/>
      <c r="BO48" s="12"/>
      <c r="BP48" s="16"/>
      <c r="BQ48" s="16"/>
      <c r="BR48" s="16"/>
      <c r="BS48" s="39"/>
      <c r="BT48" s="42"/>
      <c r="BU48" s="42"/>
      <c r="BV48" s="42"/>
      <c r="BW48" s="12"/>
    </row>
    <row r="49" spans="1:75" ht="15" customHeight="1">
      <c r="A49" s="3">
        <f t="shared" si="12"/>
        <v>42</v>
      </c>
      <c r="B49" s="104" t="s">
        <v>415</v>
      </c>
      <c r="C49" s="16">
        <v>79</v>
      </c>
      <c r="D49" s="16">
        <v>3342</v>
      </c>
      <c r="E49" s="16">
        <v>50</v>
      </c>
      <c r="F49" s="40">
        <f t="shared" si="13"/>
        <v>42.31012658227848</v>
      </c>
      <c r="G49" s="102">
        <v>317</v>
      </c>
      <c r="H49" s="102">
        <v>47</v>
      </c>
      <c r="I49" s="102"/>
      <c r="J49" s="102">
        <v>45335</v>
      </c>
      <c r="K49" s="102">
        <v>51</v>
      </c>
      <c r="L49" s="102"/>
      <c r="M49" s="24">
        <f t="shared" si="14"/>
        <v>45335.31875</v>
      </c>
      <c r="N49" s="16">
        <v>729391</v>
      </c>
      <c r="O49" s="16"/>
      <c r="P49" s="76">
        <f t="shared" si="15"/>
        <v>16.088802728446684</v>
      </c>
      <c r="Q49" s="76"/>
      <c r="R49" s="42">
        <v>729391</v>
      </c>
      <c r="S49" s="42"/>
      <c r="T49" s="24">
        <f t="shared" si="10"/>
        <v>16.088802728446684</v>
      </c>
      <c r="U49" s="16">
        <v>2</v>
      </c>
      <c r="V49" s="16"/>
      <c r="W49" s="71">
        <v>2</v>
      </c>
      <c r="X49" s="25">
        <f t="shared" si="16"/>
        <v>42</v>
      </c>
      <c r="Y49" s="42">
        <v>5</v>
      </c>
      <c r="Z49" s="42">
        <v>2</v>
      </c>
      <c r="AA49" s="42">
        <v>1</v>
      </c>
      <c r="AB49" s="42">
        <v>101</v>
      </c>
      <c r="AC49" s="42">
        <v>128</v>
      </c>
      <c r="AD49" s="24">
        <f t="shared" si="17"/>
        <v>1.6341884756657485</v>
      </c>
      <c r="AE49" s="16">
        <v>419</v>
      </c>
      <c r="AF49" s="16">
        <v>40</v>
      </c>
      <c r="AG49" s="16">
        <v>188</v>
      </c>
      <c r="AH49" s="16">
        <v>11</v>
      </c>
      <c r="AI49" s="16"/>
      <c r="AJ49" s="40">
        <f t="shared" si="18"/>
        <v>188.06875</v>
      </c>
      <c r="AK49" s="103">
        <v>122947</v>
      </c>
      <c r="AL49" s="103">
        <v>50</v>
      </c>
      <c r="AM49" s="24">
        <f t="shared" si="19"/>
        <v>653.7369977734206</v>
      </c>
      <c r="AN49" s="16">
        <v>376</v>
      </c>
      <c r="AO49" s="16">
        <v>87737</v>
      </c>
      <c r="AP49" s="16">
        <v>50</v>
      </c>
      <c r="AQ49" s="39">
        <f t="shared" si="20"/>
        <v>233.34441489361703</v>
      </c>
      <c r="AR49" s="42">
        <v>39</v>
      </c>
      <c r="AS49" s="42">
        <v>27010</v>
      </c>
      <c r="AT49" s="42"/>
      <c r="AU49" s="12">
        <f t="shared" si="21"/>
        <v>692.5641025641025</v>
      </c>
      <c r="AV49" s="16">
        <v>4</v>
      </c>
      <c r="AW49" s="16">
        <v>8200</v>
      </c>
      <c r="AX49" s="16"/>
      <c r="AY49" s="39">
        <f t="shared" si="22"/>
        <v>2050</v>
      </c>
      <c r="AZ49" s="42"/>
      <c r="BA49" s="42"/>
      <c r="BB49" s="42"/>
      <c r="BC49" s="12"/>
      <c r="BD49" s="16"/>
      <c r="BE49" s="16"/>
      <c r="BF49" s="16"/>
      <c r="BG49" s="39"/>
      <c r="BH49" s="42"/>
      <c r="BI49" s="42"/>
      <c r="BJ49" s="42"/>
      <c r="BK49" s="12"/>
      <c r="BL49" s="16"/>
      <c r="BM49" s="16"/>
      <c r="BN49" s="16"/>
      <c r="BO49" s="39"/>
      <c r="BP49" s="42"/>
      <c r="BQ49" s="42"/>
      <c r="BR49" s="42"/>
      <c r="BS49" s="12"/>
      <c r="BT49" s="16"/>
      <c r="BU49" s="16"/>
      <c r="BV49" s="16"/>
      <c r="BW49" s="39"/>
    </row>
    <row r="50" spans="1:75" s="3" customFormat="1" ht="15" customHeight="1">
      <c r="A50" s="25">
        <f t="shared" si="12"/>
        <v>43</v>
      </c>
      <c r="B50" s="67" t="s">
        <v>416</v>
      </c>
      <c r="C50" s="42">
        <v>150</v>
      </c>
      <c r="D50" s="42">
        <v>8361</v>
      </c>
      <c r="E50" s="42"/>
      <c r="F50" s="24">
        <f t="shared" si="13"/>
        <v>55.74</v>
      </c>
      <c r="G50" s="70">
        <v>468</v>
      </c>
      <c r="H50" s="70"/>
      <c r="I50" s="70"/>
      <c r="J50" s="70">
        <v>60945</v>
      </c>
      <c r="K50" s="70">
        <v>41</v>
      </c>
      <c r="L50" s="70"/>
      <c r="M50" s="40">
        <f t="shared" si="14"/>
        <v>60945.25625</v>
      </c>
      <c r="N50" s="42">
        <v>557713</v>
      </c>
      <c r="O50" s="42">
        <v>58</v>
      </c>
      <c r="P50" s="13">
        <f t="shared" si="15"/>
        <v>9.151048569100077</v>
      </c>
      <c r="Q50" s="13"/>
      <c r="R50" s="16">
        <v>557713</v>
      </c>
      <c r="S50" s="16">
        <v>58</v>
      </c>
      <c r="T50" s="40">
        <f t="shared" si="10"/>
        <v>9.151048569100077</v>
      </c>
      <c r="U50" s="42">
        <v>6</v>
      </c>
      <c r="V50" s="42">
        <v>2</v>
      </c>
      <c r="W50" s="43">
        <v>4</v>
      </c>
      <c r="X50" s="3">
        <f t="shared" si="16"/>
        <v>43</v>
      </c>
      <c r="Y50" s="16">
        <v>4</v>
      </c>
      <c r="Z50" s="16">
        <v>1</v>
      </c>
      <c r="AA50" s="16">
        <v>7</v>
      </c>
      <c r="AB50" s="16"/>
      <c r="AC50" s="16"/>
      <c r="AD50" s="40">
        <f t="shared" si="17"/>
        <v>7</v>
      </c>
      <c r="AE50" s="42">
        <v>329</v>
      </c>
      <c r="AF50" s="42">
        <v>130</v>
      </c>
      <c r="AG50" s="42">
        <v>344</v>
      </c>
      <c r="AH50" s="42">
        <v>20</v>
      </c>
      <c r="AI50" s="42"/>
      <c r="AJ50" s="24">
        <f t="shared" si="18"/>
        <v>344.125</v>
      </c>
      <c r="AK50" s="101">
        <v>95548</v>
      </c>
      <c r="AL50" s="25"/>
      <c r="AM50" s="40">
        <f t="shared" si="19"/>
        <v>277.6549219033781</v>
      </c>
      <c r="AN50" s="42">
        <v>284</v>
      </c>
      <c r="AO50" s="42">
        <v>62248</v>
      </c>
      <c r="AP50" s="42"/>
      <c r="AQ50" s="12">
        <f t="shared" si="20"/>
        <v>219.18309859154928</v>
      </c>
      <c r="AR50" s="16">
        <v>41</v>
      </c>
      <c r="AS50" s="16">
        <v>28100</v>
      </c>
      <c r="AT50" s="16"/>
      <c r="AU50" s="39">
        <f t="shared" si="21"/>
        <v>685.3658536585366</v>
      </c>
      <c r="AV50" s="42">
        <v>4</v>
      </c>
      <c r="AW50" s="42">
        <v>5200</v>
      </c>
      <c r="AX50" s="42"/>
      <c r="AY50" s="12">
        <f t="shared" si="22"/>
        <v>1300</v>
      </c>
      <c r="AZ50" s="16"/>
      <c r="BA50" s="16"/>
      <c r="BB50" s="16"/>
      <c r="BC50" s="39"/>
      <c r="BD50" s="42"/>
      <c r="BE50" s="42"/>
      <c r="BF50" s="42"/>
      <c r="BG50" s="12"/>
      <c r="BH50" s="16"/>
      <c r="BI50" s="16"/>
      <c r="BJ50" s="16"/>
      <c r="BK50" s="39"/>
      <c r="BL50" s="42"/>
      <c r="BM50" s="42"/>
      <c r="BN50" s="42"/>
      <c r="BO50" s="12"/>
      <c r="BP50" s="16"/>
      <c r="BQ50" s="16"/>
      <c r="BR50" s="16"/>
      <c r="BS50" s="39"/>
      <c r="BT50" s="42"/>
      <c r="BU50" s="42"/>
      <c r="BV50" s="42"/>
      <c r="BW50" s="12"/>
    </row>
    <row r="51" spans="1:75" ht="15" customHeight="1">
      <c r="A51" s="3">
        <f t="shared" si="12"/>
        <v>44</v>
      </c>
      <c r="B51" s="104" t="s">
        <v>417</v>
      </c>
      <c r="C51" s="16">
        <v>97</v>
      </c>
      <c r="D51" s="16">
        <v>4607</v>
      </c>
      <c r="E51" s="16"/>
      <c r="F51" s="40">
        <f t="shared" si="13"/>
        <v>47.49484536082474</v>
      </c>
      <c r="G51" s="102">
        <v>571</v>
      </c>
      <c r="H51" s="102">
        <v>108</v>
      </c>
      <c r="I51" s="102"/>
      <c r="J51" s="102">
        <v>41095</v>
      </c>
      <c r="K51" s="102">
        <v>142</v>
      </c>
      <c r="L51" s="102"/>
      <c r="M51" s="24">
        <f t="shared" si="14"/>
        <v>41095.8875</v>
      </c>
      <c r="N51" s="16">
        <v>628025</v>
      </c>
      <c r="O51" s="16">
        <v>77</v>
      </c>
      <c r="P51" s="76">
        <f t="shared" si="15"/>
        <v>15.281942749137613</v>
      </c>
      <c r="Q51" s="76"/>
      <c r="R51" s="42">
        <v>628025</v>
      </c>
      <c r="S51" s="42">
        <v>77</v>
      </c>
      <c r="T51" s="24">
        <f t="shared" si="10"/>
        <v>15.281942749137613</v>
      </c>
      <c r="U51" s="16">
        <v>5</v>
      </c>
      <c r="V51" s="16"/>
      <c r="W51" s="71">
        <v>5</v>
      </c>
      <c r="X51" s="25">
        <f t="shared" si="16"/>
        <v>44</v>
      </c>
      <c r="Y51" s="42">
        <v>5</v>
      </c>
      <c r="Z51" s="42">
        <v>3</v>
      </c>
      <c r="AA51" s="42">
        <v>2</v>
      </c>
      <c r="AB51" s="42">
        <v>40</v>
      </c>
      <c r="AC51" s="42"/>
      <c r="AD51" s="24">
        <f t="shared" si="17"/>
        <v>2.25</v>
      </c>
      <c r="AE51" s="16">
        <v>361</v>
      </c>
      <c r="AF51" s="16">
        <v>148</v>
      </c>
      <c r="AG51" s="16">
        <v>136</v>
      </c>
      <c r="AH51" s="16">
        <v>109</v>
      </c>
      <c r="AI51" s="16"/>
      <c r="AJ51" s="40">
        <f t="shared" si="18"/>
        <v>136.68125</v>
      </c>
      <c r="AK51" s="103">
        <v>111407</v>
      </c>
      <c r="AL51" s="3"/>
      <c r="AM51" s="24">
        <f t="shared" si="19"/>
        <v>815.0861950706479</v>
      </c>
      <c r="AN51" s="16">
        <v>306</v>
      </c>
      <c r="AO51" s="16">
        <v>66657</v>
      </c>
      <c r="AP51" s="16"/>
      <c r="AQ51" s="39">
        <f t="shared" si="20"/>
        <v>217.83333333333334</v>
      </c>
      <c r="AR51" s="42">
        <v>47</v>
      </c>
      <c r="AS51" s="42">
        <v>34550</v>
      </c>
      <c r="AT51" s="42"/>
      <c r="AU51" s="12">
        <f t="shared" si="21"/>
        <v>735.1063829787234</v>
      </c>
      <c r="AV51" s="16">
        <v>8</v>
      </c>
      <c r="AW51" s="16">
        <v>10200</v>
      </c>
      <c r="AX51" s="16"/>
      <c r="AY51" s="39">
        <f t="shared" si="22"/>
        <v>1275</v>
      </c>
      <c r="AZ51" s="42"/>
      <c r="BA51" s="42"/>
      <c r="BB51" s="42"/>
      <c r="BC51" s="12"/>
      <c r="BD51" s="16"/>
      <c r="BE51" s="16"/>
      <c r="BF51" s="16"/>
      <c r="BG51" s="39"/>
      <c r="BH51" s="42"/>
      <c r="BI51" s="42"/>
      <c r="BJ51" s="42"/>
      <c r="BK51" s="12"/>
      <c r="BL51" s="16"/>
      <c r="BM51" s="16"/>
      <c r="BN51" s="16"/>
      <c r="BO51" s="39"/>
      <c r="BP51" s="42"/>
      <c r="BQ51" s="42"/>
      <c r="BR51" s="42"/>
      <c r="BS51" s="12"/>
      <c r="BT51" s="16"/>
      <c r="BU51" s="16"/>
      <c r="BV51" s="16"/>
      <c r="BW51" s="39"/>
    </row>
    <row r="52" spans="1:75" s="3" customFormat="1" ht="15" customHeight="1">
      <c r="A52" s="25">
        <f t="shared" si="12"/>
        <v>45</v>
      </c>
      <c r="B52" s="67" t="s">
        <v>418</v>
      </c>
      <c r="C52" s="42">
        <v>165</v>
      </c>
      <c r="D52" s="42">
        <v>8505</v>
      </c>
      <c r="E52" s="42">
        <v>50</v>
      </c>
      <c r="F52" s="24">
        <f t="shared" si="13"/>
        <v>51.54848484848485</v>
      </c>
      <c r="G52" s="70">
        <v>265</v>
      </c>
      <c r="H52" s="70">
        <v>120</v>
      </c>
      <c r="I52" s="70"/>
      <c r="J52" s="70">
        <v>59813</v>
      </c>
      <c r="K52" s="70">
        <v>9</v>
      </c>
      <c r="L52" s="70"/>
      <c r="M52" s="40">
        <f t="shared" si="14"/>
        <v>59813.05625</v>
      </c>
      <c r="N52" s="42">
        <v>817336</v>
      </c>
      <c r="O52" s="42">
        <v>84</v>
      </c>
      <c r="P52" s="13">
        <f t="shared" si="15"/>
        <v>13.664842615361257</v>
      </c>
      <c r="Q52" s="13"/>
      <c r="R52" s="16">
        <v>817336</v>
      </c>
      <c r="S52" s="16">
        <v>84</v>
      </c>
      <c r="T52" s="40">
        <f t="shared" si="10"/>
        <v>13.664842615361257</v>
      </c>
      <c r="U52" s="42">
        <v>6</v>
      </c>
      <c r="V52" s="42"/>
      <c r="W52" s="43">
        <v>6</v>
      </c>
      <c r="X52" s="3">
        <f t="shared" si="16"/>
        <v>45</v>
      </c>
      <c r="Y52" s="16">
        <v>5</v>
      </c>
      <c r="Z52" s="16">
        <v>4</v>
      </c>
      <c r="AA52" s="16">
        <v>3</v>
      </c>
      <c r="AB52" s="16">
        <v>33</v>
      </c>
      <c r="AC52" s="16">
        <v>260</v>
      </c>
      <c r="AD52" s="40">
        <f t="shared" si="17"/>
        <v>3.212218778696051</v>
      </c>
      <c r="AE52" s="42">
        <v>406</v>
      </c>
      <c r="AF52" s="42">
        <v>163</v>
      </c>
      <c r="AG52" s="42">
        <v>198</v>
      </c>
      <c r="AH52" s="42">
        <v>152</v>
      </c>
      <c r="AI52" s="42">
        <v>73</v>
      </c>
      <c r="AJ52" s="24">
        <f t="shared" si="18"/>
        <v>198.9516758494031</v>
      </c>
      <c r="AK52" s="101">
        <v>118107</v>
      </c>
      <c r="AL52" s="25"/>
      <c r="AM52" s="40">
        <f t="shared" si="19"/>
        <v>593.6466707091291</v>
      </c>
      <c r="AN52" s="42">
        <v>357</v>
      </c>
      <c r="AO52" s="42">
        <v>79566</v>
      </c>
      <c r="AP52" s="42"/>
      <c r="AQ52" s="12">
        <f t="shared" si="20"/>
        <v>222.87394957983193</v>
      </c>
      <c r="AR52" s="16">
        <v>44</v>
      </c>
      <c r="AS52" s="16">
        <v>31655</v>
      </c>
      <c r="AT52" s="16"/>
      <c r="AU52" s="39">
        <f t="shared" si="21"/>
        <v>719.4318181818181</v>
      </c>
      <c r="AV52" s="42">
        <v>5</v>
      </c>
      <c r="AW52" s="42">
        <v>6886</v>
      </c>
      <c r="AX52" s="42"/>
      <c r="AY52" s="12">
        <f t="shared" si="22"/>
        <v>1377.2</v>
      </c>
      <c r="AZ52" s="16"/>
      <c r="BA52" s="16"/>
      <c r="BB52" s="16"/>
      <c r="BC52" s="39"/>
      <c r="BD52" s="42"/>
      <c r="BE52" s="42"/>
      <c r="BF52" s="42"/>
      <c r="BG52" s="12"/>
      <c r="BH52" s="16"/>
      <c r="BI52" s="16"/>
      <c r="BJ52" s="16"/>
      <c r="BK52" s="39"/>
      <c r="BL52" s="42"/>
      <c r="BM52" s="42"/>
      <c r="BN52" s="42"/>
      <c r="BO52" s="12"/>
      <c r="BP52" s="16"/>
      <c r="BQ52" s="16"/>
      <c r="BR52" s="16"/>
      <c r="BS52" s="39"/>
      <c r="BT52" s="42"/>
      <c r="BU52" s="42"/>
      <c r="BV52" s="42"/>
      <c r="BW52" s="12"/>
    </row>
    <row r="53" spans="1:75" ht="15" customHeight="1">
      <c r="A53" s="3">
        <f t="shared" si="12"/>
        <v>46</v>
      </c>
      <c r="B53" s="104" t="s">
        <v>419</v>
      </c>
      <c r="C53" s="16">
        <v>270</v>
      </c>
      <c r="D53" s="16">
        <v>15531</v>
      </c>
      <c r="E53" s="16"/>
      <c r="F53" s="40">
        <f t="shared" si="13"/>
        <v>57.522222222222226</v>
      </c>
      <c r="G53" s="102">
        <v>840</v>
      </c>
      <c r="H53" s="102"/>
      <c r="I53" s="102"/>
      <c r="J53" s="102">
        <v>72732</v>
      </c>
      <c r="K53" s="102">
        <v>156</v>
      </c>
      <c r="L53" s="102"/>
      <c r="M53" s="24">
        <f t="shared" si="14"/>
        <v>72732.975</v>
      </c>
      <c r="N53" s="16">
        <v>819349</v>
      </c>
      <c r="O53" s="16">
        <v>14</v>
      </c>
      <c r="P53" s="76">
        <f t="shared" si="15"/>
        <v>11.26516549061825</v>
      </c>
      <c r="Q53" s="76"/>
      <c r="R53" s="42">
        <v>819349</v>
      </c>
      <c r="S53" s="42">
        <v>14</v>
      </c>
      <c r="T53" s="24">
        <f t="shared" si="10"/>
        <v>11.26516549061825</v>
      </c>
      <c r="U53" s="16">
        <v>2</v>
      </c>
      <c r="V53" s="16"/>
      <c r="W53" s="71">
        <v>2</v>
      </c>
      <c r="X53" s="25">
        <f t="shared" si="16"/>
        <v>46</v>
      </c>
      <c r="Y53" s="42">
        <v>9</v>
      </c>
      <c r="Z53" s="42"/>
      <c r="AA53" s="42">
        <v>4</v>
      </c>
      <c r="AB53" s="42">
        <v>80</v>
      </c>
      <c r="AC53" s="42"/>
      <c r="AD53" s="24">
        <f t="shared" si="17"/>
        <v>4.5</v>
      </c>
      <c r="AE53" s="16">
        <v>427</v>
      </c>
      <c r="AF53" s="16">
        <v>40</v>
      </c>
      <c r="AG53" s="16">
        <v>229</v>
      </c>
      <c r="AH53" s="16">
        <v>140</v>
      </c>
      <c r="AI53" s="16"/>
      <c r="AJ53" s="40">
        <f t="shared" si="18"/>
        <v>229.875</v>
      </c>
      <c r="AK53" s="103">
        <v>118292</v>
      </c>
      <c r="AL53" s="3"/>
      <c r="AM53" s="24">
        <f t="shared" si="19"/>
        <v>514.5927134312126</v>
      </c>
      <c r="AN53" s="16">
        <v>397</v>
      </c>
      <c r="AO53" s="16">
        <v>94359</v>
      </c>
      <c r="AP53" s="16"/>
      <c r="AQ53" s="39">
        <f t="shared" si="20"/>
        <v>237.6801007556675</v>
      </c>
      <c r="AR53" s="42">
        <v>25</v>
      </c>
      <c r="AS53" s="42">
        <v>18161</v>
      </c>
      <c r="AT53" s="42"/>
      <c r="AU53" s="12">
        <f t="shared" si="21"/>
        <v>726.44</v>
      </c>
      <c r="AV53" s="16">
        <v>5</v>
      </c>
      <c r="AW53" s="16">
        <v>5772</v>
      </c>
      <c r="AX53" s="16"/>
      <c r="AY53" s="39">
        <f t="shared" si="22"/>
        <v>1154.4</v>
      </c>
      <c r="AZ53" s="42"/>
      <c r="BA53" s="42"/>
      <c r="BB53" s="42"/>
      <c r="BC53" s="12"/>
      <c r="BD53" s="16"/>
      <c r="BE53" s="16"/>
      <c r="BF53" s="16"/>
      <c r="BG53" s="39"/>
      <c r="BH53" s="42"/>
      <c r="BI53" s="42"/>
      <c r="BJ53" s="42"/>
      <c r="BK53" s="12"/>
      <c r="BL53" s="16"/>
      <c r="BM53" s="16"/>
      <c r="BN53" s="16"/>
      <c r="BO53" s="39"/>
      <c r="BP53" s="42"/>
      <c r="BQ53" s="42"/>
      <c r="BR53" s="42"/>
      <c r="BS53" s="12"/>
      <c r="BT53" s="16"/>
      <c r="BU53" s="16"/>
      <c r="BV53" s="16"/>
      <c r="BW53" s="39"/>
    </row>
    <row r="54" spans="1:75" s="3" customFormat="1" ht="15" customHeight="1">
      <c r="A54" s="25">
        <f t="shared" si="12"/>
        <v>47</v>
      </c>
      <c r="B54" s="67" t="s">
        <v>420</v>
      </c>
      <c r="C54" s="42">
        <v>153</v>
      </c>
      <c r="D54" s="42">
        <v>7063</v>
      </c>
      <c r="E54" s="42"/>
      <c r="F54" s="24">
        <f t="shared" si="13"/>
        <v>46.16339869281046</v>
      </c>
      <c r="G54" s="70">
        <v>625</v>
      </c>
      <c r="H54" s="70">
        <v>144</v>
      </c>
      <c r="I54" s="70"/>
      <c r="J54" s="70">
        <v>62962</v>
      </c>
      <c r="K54" s="70">
        <v>149</v>
      </c>
      <c r="L54" s="70"/>
      <c r="M54" s="40">
        <f t="shared" si="14"/>
        <v>62962.93125</v>
      </c>
      <c r="N54" s="42">
        <v>724854</v>
      </c>
      <c r="O54" s="42">
        <v>97</v>
      </c>
      <c r="P54" s="13">
        <f t="shared" si="15"/>
        <v>11.512392857344931</v>
      </c>
      <c r="Q54" s="13"/>
      <c r="R54" s="16">
        <v>724854</v>
      </c>
      <c r="S54" s="16">
        <v>97</v>
      </c>
      <c r="T54" s="40">
        <f t="shared" si="10"/>
        <v>11.512392857344931</v>
      </c>
      <c r="U54" s="42"/>
      <c r="V54" s="42"/>
      <c r="W54" s="43"/>
      <c r="X54" s="3">
        <f t="shared" si="16"/>
        <v>47</v>
      </c>
      <c r="Y54" s="16">
        <v>6</v>
      </c>
      <c r="Z54" s="16"/>
      <c r="AA54" s="16">
        <v>1</v>
      </c>
      <c r="AB54" s="16">
        <v>25</v>
      </c>
      <c r="AC54" s="16"/>
      <c r="AD54" s="40">
        <f t="shared" si="17"/>
        <v>1.15625</v>
      </c>
      <c r="AE54" s="42">
        <v>423</v>
      </c>
      <c r="AF54" s="42">
        <v>16</v>
      </c>
      <c r="AG54" s="42">
        <v>105</v>
      </c>
      <c r="AH54" s="42">
        <v>38</v>
      </c>
      <c r="AI54" s="42"/>
      <c r="AJ54" s="24">
        <f t="shared" si="18"/>
        <v>105.2375</v>
      </c>
      <c r="AK54" s="101">
        <v>107427</v>
      </c>
      <c r="AL54" s="25"/>
      <c r="AM54" s="40">
        <f t="shared" si="19"/>
        <v>1020.8053212970661</v>
      </c>
      <c r="AN54" s="42">
        <v>387</v>
      </c>
      <c r="AO54" s="42">
        <v>80287</v>
      </c>
      <c r="AP54" s="42"/>
      <c r="AQ54" s="12">
        <f t="shared" si="20"/>
        <v>207.45994832041345</v>
      </c>
      <c r="AR54" s="16">
        <v>33</v>
      </c>
      <c r="AS54" s="16">
        <v>23290</v>
      </c>
      <c r="AT54" s="16"/>
      <c r="AU54" s="39">
        <f t="shared" si="21"/>
        <v>705.7575757575758</v>
      </c>
      <c r="AV54" s="42">
        <v>3</v>
      </c>
      <c r="AW54" s="42">
        <v>3850</v>
      </c>
      <c r="AX54" s="42"/>
      <c r="AY54" s="12">
        <f t="shared" si="22"/>
        <v>1283.3333333333333</v>
      </c>
      <c r="AZ54" s="16"/>
      <c r="BA54" s="16"/>
      <c r="BB54" s="16"/>
      <c r="BC54" s="39"/>
      <c r="BD54" s="42"/>
      <c r="BE54" s="42"/>
      <c r="BF54" s="42"/>
      <c r="BG54" s="12"/>
      <c r="BH54" s="16"/>
      <c r="BI54" s="16"/>
      <c r="BJ54" s="16"/>
      <c r="BK54" s="39"/>
      <c r="BL54" s="42"/>
      <c r="BM54" s="42"/>
      <c r="BN54" s="42"/>
      <c r="BO54" s="12"/>
      <c r="BP54" s="16"/>
      <c r="BQ54" s="16"/>
      <c r="BR54" s="16"/>
      <c r="BS54" s="39"/>
      <c r="BT54" s="42"/>
      <c r="BU54" s="42"/>
      <c r="BV54" s="42"/>
      <c r="BW54" s="12"/>
    </row>
    <row r="55" spans="1:75" ht="15" customHeight="1">
      <c r="A55" s="3">
        <f t="shared" si="12"/>
        <v>48</v>
      </c>
      <c r="B55" s="104" t="s">
        <v>421</v>
      </c>
      <c r="C55" s="16">
        <v>83</v>
      </c>
      <c r="D55" s="16">
        <v>3458</v>
      </c>
      <c r="E55" s="16"/>
      <c r="F55" s="40">
        <f t="shared" si="13"/>
        <v>41.66265060240964</v>
      </c>
      <c r="G55" s="102">
        <v>199</v>
      </c>
      <c r="H55" s="102">
        <v>113</v>
      </c>
      <c r="I55" s="102"/>
      <c r="J55" s="102">
        <v>60828</v>
      </c>
      <c r="K55" s="102">
        <v>143</v>
      </c>
      <c r="L55" s="102"/>
      <c r="M55" s="24">
        <f t="shared" si="14"/>
        <v>60828.89375</v>
      </c>
      <c r="N55" s="16">
        <v>1161442</v>
      </c>
      <c r="O55" s="16">
        <v>65</v>
      </c>
      <c r="P55" s="76">
        <f t="shared" si="15"/>
        <v>19.09359070006102</v>
      </c>
      <c r="Q55" s="76" t="s">
        <v>494</v>
      </c>
      <c r="R55" s="42">
        <v>1277597</v>
      </c>
      <c r="S55" s="42">
        <v>31</v>
      </c>
      <c r="T55" s="24">
        <f t="shared" si="10"/>
        <v>21.003127317270994</v>
      </c>
      <c r="U55" s="16">
        <v>85</v>
      </c>
      <c r="V55" s="16">
        <v>8</v>
      </c>
      <c r="W55" s="71">
        <v>77</v>
      </c>
      <c r="X55" s="25">
        <f t="shared" si="16"/>
        <v>48</v>
      </c>
      <c r="Y55" s="42">
        <v>5</v>
      </c>
      <c r="Z55" s="45">
        <v>3</v>
      </c>
      <c r="AA55" s="45">
        <v>6</v>
      </c>
      <c r="AB55" s="45">
        <v>44</v>
      </c>
      <c r="AC55" s="42"/>
      <c r="AD55" s="24">
        <f t="shared" si="17"/>
        <v>6.275</v>
      </c>
      <c r="AE55" s="19">
        <v>831</v>
      </c>
      <c r="AF55" s="16">
        <v>418</v>
      </c>
      <c r="AG55" s="16">
        <v>549</v>
      </c>
      <c r="AH55" s="16">
        <v>17</v>
      </c>
      <c r="AI55" s="16"/>
      <c r="AJ55" s="40">
        <f t="shared" si="18"/>
        <v>549.10625</v>
      </c>
      <c r="AK55" s="111">
        <v>345080</v>
      </c>
      <c r="AL55" s="111">
        <v>41</v>
      </c>
      <c r="AM55" s="24">
        <f t="shared" si="19"/>
        <v>628.4401425042967</v>
      </c>
      <c r="AN55" s="16">
        <v>652</v>
      </c>
      <c r="AO55" s="19">
        <v>183047</v>
      </c>
      <c r="AP55" s="19">
        <v>51</v>
      </c>
      <c r="AQ55" s="39">
        <f t="shared" si="20"/>
        <v>280.7477147239264</v>
      </c>
      <c r="AR55" s="42">
        <v>135</v>
      </c>
      <c r="AS55" s="42">
        <v>90992</v>
      </c>
      <c r="AT55" s="42"/>
      <c r="AU55" s="12">
        <f t="shared" si="21"/>
        <v>674.0148148148148</v>
      </c>
      <c r="AV55" s="16">
        <v>43</v>
      </c>
      <c r="AW55" s="16">
        <v>67741</v>
      </c>
      <c r="AX55" s="16"/>
      <c r="AY55" s="39">
        <f t="shared" si="22"/>
        <v>1575.3720930232557</v>
      </c>
      <c r="AZ55" s="42">
        <v>1</v>
      </c>
      <c r="BA55" s="42">
        <v>3300</v>
      </c>
      <c r="BB55" s="42"/>
      <c r="BC55" s="12">
        <f>(BA55+(BB55/100))/AZ55</f>
        <v>3300</v>
      </c>
      <c r="BD55" s="16"/>
      <c r="BE55" s="16"/>
      <c r="BF55" s="16"/>
      <c r="BG55" s="39"/>
      <c r="BH55" s="42"/>
      <c r="BI55" s="42"/>
      <c r="BJ55" s="42"/>
      <c r="BK55" s="12"/>
      <c r="BL55" s="16"/>
      <c r="BM55" s="16"/>
      <c r="BN55" s="16"/>
      <c r="BO55" s="39"/>
      <c r="BP55" s="42"/>
      <c r="BQ55" s="42"/>
      <c r="BR55" s="42"/>
      <c r="BS55" s="12"/>
      <c r="BT55" s="16"/>
      <c r="BU55" s="16"/>
      <c r="BV55" s="16"/>
      <c r="BW55" s="39"/>
    </row>
    <row r="56" spans="1:75" s="3" customFormat="1" ht="15" customHeight="1">
      <c r="A56" s="25">
        <f t="shared" si="12"/>
        <v>49</v>
      </c>
      <c r="B56" s="67" t="s">
        <v>422</v>
      </c>
      <c r="C56" s="45">
        <v>296</v>
      </c>
      <c r="D56" s="45">
        <v>15891</v>
      </c>
      <c r="E56" s="42"/>
      <c r="F56" s="24">
        <f t="shared" si="13"/>
        <v>53.685810810810814</v>
      </c>
      <c r="G56" s="19">
        <v>873</v>
      </c>
      <c r="H56" s="19">
        <v>149</v>
      </c>
      <c r="I56" s="70"/>
      <c r="J56" s="19">
        <v>51010</v>
      </c>
      <c r="K56" s="19">
        <v>89</v>
      </c>
      <c r="L56" s="70">
        <v>35</v>
      </c>
      <c r="M56" s="40">
        <f t="shared" si="14"/>
        <v>51010.55705348944</v>
      </c>
      <c r="N56" s="42">
        <v>1398113</v>
      </c>
      <c r="O56" s="42">
        <v>35</v>
      </c>
      <c r="P56" s="13">
        <f t="shared" si="15"/>
        <v>27.408306843894</v>
      </c>
      <c r="Q56" s="13"/>
      <c r="R56" s="16">
        <v>1398113</v>
      </c>
      <c r="S56" s="16">
        <v>35</v>
      </c>
      <c r="T56" s="40">
        <f t="shared" si="10"/>
        <v>27.408306843894</v>
      </c>
      <c r="U56" s="42">
        <v>78</v>
      </c>
      <c r="V56" s="42">
        <v>23</v>
      </c>
      <c r="W56" s="43">
        <v>55</v>
      </c>
      <c r="X56" s="3">
        <f t="shared" si="16"/>
        <v>49</v>
      </c>
      <c r="Y56" s="16">
        <v>7</v>
      </c>
      <c r="Z56" s="16">
        <v>6</v>
      </c>
      <c r="AA56" s="16">
        <v>3</v>
      </c>
      <c r="AB56" s="16">
        <v>56</v>
      </c>
      <c r="AC56" s="16"/>
      <c r="AD56" s="40">
        <f t="shared" si="17"/>
        <v>3.35</v>
      </c>
      <c r="AE56" s="42">
        <v>709</v>
      </c>
      <c r="AF56" s="42">
        <v>366</v>
      </c>
      <c r="AG56" s="42">
        <v>194</v>
      </c>
      <c r="AH56" s="42">
        <v>123</v>
      </c>
      <c r="AI56" s="42">
        <v>240</v>
      </c>
      <c r="AJ56" s="24">
        <f t="shared" si="18"/>
        <v>194.7742596418733</v>
      </c>
      <c r="AK56" s="101">
        <v>253897</v>
      </c>
      <c r="AL56" s="25"/>
      <c r="AM56" s="40">
        <f t="shared" si="19"/>
        <v>1303.5449369276732</v>
      </c>
      <c r="AN56" s="42">
        <v>598</v>
      </c>
      <c r="AO56" s="42">
        <v>144611</v>
      </c>
      <c r="AP56" s="42"/>
      <c r="AQ56" s="12">
        <f t="shared" si="20"/>
        <v>241.82441471571906</v>
      </c>
      <c r="AR56" s="16">
        <v>80</v>
      </c>
      <c r="AS56" s="16">
        <v>62336</v>
      </c>
      <c r="AT56" s="16"/>
      <c r="AU56" s="39">
        <f t="shared" si="21"/>
        <v>779.2</v>
      </c>
      <c r="AV56" s="42">
        <v>30</v>
      </c>
      <c r="AW56" s="42">
        <v>43700</v>
      </c>
      <c r="AX56" s="42"/>
      <c r="AY56" s="12">
        <f t="shared" si="22"/>
        <v>1456.6666666666667</v>
      </c>
      <c r="AZ56" s="16">
        <v>1</v>
      </c>
      <c r="BA56" s="16">
        <v>3250</v>
      </c>
      <c r="BB56" s="16"/>
      <c r="BC56" s="39">
        <f>(BA56+(BB56/100))/AZ56</f>
        <v>3250</v>
      </c>
      <c r="BD56" s="42"/>
      <c r="BE56" s="42"/>
      <c r="BF56" s="42"/>
      <c r="BG56" s="12"/>
      <c r="BH56" s="16"/>
      <c r="BI56" s="16"/>
      <c r="BJ56" s="16"/>
      <c r="BK56" s="39"/>
      <c r="BL56" s="42"/>
      <c r="BM56" s="42"/>
      <c r="BN56" s="42"/>
      <c r="BO56" s="12"/>
      <c r="BP56" s="16"/>
      <c r="BQ56" s="16"/>
      <c r="BR56" s="16"/>
      <c r="BS56" s="39"/>
      <c r="BT56" s="42"/>
      <c r="BU56" s="42"/>
      <c r="BV56" s="42"/>
      <c r="BW56" s="12"/>
    </row>
    <row r="57" spans="1:75" ht="15" customHeight="1">
      <c r="A57" s="3">
        <f t="shared" si="12"/>
        <v>50</v>
      </c>
      <c r="B57" s="104" t="s">
        <v>423</v>
      </c>
      <c r="C57" s="16">
        <v>189</v>
      </c>
      <c r="D57" s="16">
        <v>9507</v>
      </c>
      <c r="E57" s="16">
        <v>50</v>
      </c>
      <c r="F57" s="40">
        <f t="shared" si="13"/>
        <v>50.304232804232804</v>
      </c>
      <c r="G57" s="102">
        <v>85</v>
      </c>
      <c r="H57" s="102">
        <v>120</v>
      </c>
      <c r="I57" s="102"/>
      <c r="J57" s="102">
        <v>37604</v>
      </c>
      <c r="K57" s="102">
        <v>49</v>
      </c>
      <c r="L57" s="102">
        <v>159</v>
      </c>
      <c r="M57" s="24">
        <f t="shared" si="14"/>
        <v>37604.30990013774</v>
      </c>
      <c r="N57" s="16">
        <v>892796</v>
      </c>
      <c r="O57" s="16">
        <v>51</v>
      </c>
      <c r="P57" s="76">
        <f t="shared" si="15"/>
        <v>23.741853058091348</v>
      </c>
      <c r="Q57" s="76"/>
      <c r="R57" s="42">
        <v>892796</v>
      </c>
      <c r="S57" s="42">
        <v>51</v>
      </c>
      <c r="T57" s="24">
        <f t="shared" si="10"/>
        <v>23.741853058091348</v>
      </c>
      <c r="U57" s="16">
        <v>47</v>
      </c>
      <c r="V57" s="19">
        <v>11</v>
      </c>
      <c r="W57" s="112">
        <v>36</v>
      </c>
      <c r="X57" s="25">
        <f t="shared" si="16"/>
        <v>50</v>
      </c>
      <c r="Y57" s="42">
        <v>4</v>
      </c>
      <c r="Z57" s="42">
        <v>4</v>
      </c>
      <c r="AA57" s="42">
        <v>1</v>
      </c>
      <c r="AB57" s="42">
        <v>89</v>
      </c>
      <c r="AC57" s="42"/>
      <c r="AD57" s="24">
        <f t="shared" si="17"/>
        <v>1.55625</v>
      </c>
      <c r="AE57" s="16">
        <v>526</v>
      </c>
      <c r="AF57" s="16">
        <v>456</v>
      </c>
      <c r="AG57" s="16">
        <v>250</v>
      </c>
      <c r="AH57" s="16">
        <v>26</v>
      </c>
      <c r="AI57" s="16">
        <v>46</v>
      </c>
      <c r="AJ57" s="40">
        <f t="shared" si="18"/>
        <v>250.16355601469238</v>
      </c>
      <c r="AK57" s="103">
        <v>145831</v>
      </c>
      <c r="AL57" s="103">
        <v>50</v>
      </c>
      <c r="AM57" s="24">
        <f t="shared" si="19"/>
        <v>582.9446236023091</v>
      </c>
      <c r="AN57" s="16">
        <v>481</v>
      </c>
      <c r="AO57" s="16">
        <v>111277</v>
      </c>
      <c r="AP57" s="16">
        <v>50</v>
      </c>
      <c r="AQ57" s="39">
        <f t="shared" si="20"/>
        <v>231.34615384615384</v>
      </c>
      <c r="AR57" s="42">
        <v>41</v>
      </c>
      <c r="AS57" s="42">
        <v>29020</v>
      </c>
      <c r="AT57" s="42"/>
      <c r="AU57" s="12">
        <f t="shared" si="21"/>
        <v>707.8048780487804</v>
      </c>
      <c r="AV57" s="16">
        <v>4</v>
      </c>
      <c r="AW57" s="16">
        <v>5534</v>
      </c>
      <c r="AX57" s="16"/>
      <c r="AY57" s="39">
        <f t="shared" si="22"/>
        <v>1383.5</v>
      </c>
      <c r="AZ57" s="42"/>
      <c r="BA57" s="42"/>
      <c r="BB57" s="42"/>
      <c r="BC57" s="12"/>
      <c r="BD57" s="16"/>
      <c r="BE57" s="16"/>
      <c r="BF57" s="16"/>
      <c r="BG57" s="39"/>
      <c r="BH57" s="42"/>
      <c r="BI57" s="42"/>
      <c r="BJ57" s="42"/>
      <c r="BK57" s="12"/>
      <c r="BL57" s="16"/>
      <c r="BM57" s="16"/>
      <c r="BN57" s="16"/>
      <c r="BO57" s="39"/>
      <c r="BP57" s="42"/>
      <c r="BQ57" s="42"/>
      <c r="BR57" s="42"/>
      <c r="BS57" s="12"/>
      <c r="BT57" s="16"/>
      <c r="BU57" s="16"/>
      <c r="BV57" s="16"/>
      <c r="BW57" s="39"/>
    </row>
    <row r="58" spans="1:75" s="3" customFormat="1" ht="15" customHeight="1">
      <c r="A58" s="25">
        <f t="shared" si="12"/>
        <v>51</v>
      </c>
      <c r="B58" s="67" t="s">
        <v>424</v>
      </c>
      <c r="C58" s="42">
        <v>207</v>
      </c>
      <c r="D58" s="42">
        <v>10207</v>
      </c>
      <c r="E58" s="42"/>
      <c r="F58" s="24">
        <f t="shared" si="13"/>
        <v>49.309178743961354</v>
      </c>
      <c r="G58" s="70">
        <v>214</v>
      </c>
      <c r="H58" s="70">
        <v>51</v>
      </c>
      <c r="I58" s="70"/>
      <c r="J58" s="70">
        <v>32514</v>
      </c>
      <c r="K58" s="70">
        <v>116</v>
      </c>
      <c r="L58" s="70"/>
      <c r="M58" s="40">
        <f t="shared" si="14"/>
        <v>32514.725</v>
      </c>
      <c r="N58" s="42">
        <v>642191</v>
      </c>
      <c r="O58" s="42">
        <v>61</v>
      </c>
      <c r="P58" s="13">
        <f t="shared" si="15"/>
        <v>19.750774456803804</v>
      </c>
      <c r="Q58" s="13" t="s">
        <v>374</v>
      </c>
      <c r="R58" s="16">
        <v>802739</v>
      </c>
      <c r="S58" s="16">
        <v>27</v>
      </c>
      <c r="T58" s="40">
        <f t="shared" si="10"/>
        <v>24.688475759828815</v>
      </c>
      <c r="U58" s="42">
        <v>23</v>
      </c>
      <c r="V58" s="42">
        <v>7</v>
      </c>
      <c r="W58" s="43">
        <v>16</v>
      </c>
      <c r="X58" s="3">
        <f t="shared" si="16"/>
        <v>51</v>
      </c>
      <c r="Y58" s="16">
        <v>7</v>
      </c>
      <c r="Z58" s="16">
        <v>7</v>
      </c>
      <c r="AA58" s="16">
        <v>4</v>
      </c>
      <c r="AB58" s="16"/>
      <c r="AC58" s="16"/>
      <c r="AD58" s="40">
        <f t="shared" si="17"/>
        <v>4</v>
      </c>
      <c r="AE58" s="42">
        <v>424</v>
      </c>
      <c r="AF58" s="42">
        <v>218</v>
      </c>
      <c r="AG58" s="42">
        <v>147</v>
      </c>
      <c r="AH58" s="42">
        <v>35</v>
      </c>
      <c r="AI58" s="42"/>
      <c r="AJ58" s="24">
        <f t="shared" si="18"/>
        <v>147.21875</v>
      </c>
      <c r="AK58" s="101">
        <v>124301</v>
      </c>
      <c r="AL58" s="101">
        <v>25</v>
      </c>
      <c r="AM58" s="40">
        <f t="shared" si="19"/>
        <v>844.3302908087455</v>
      </c>
      <c r="AN58" s="42">
        <v>376</v>
      </c>
      <c r="AO58" s="42">
        <v>83481</v>
      </c>
      <c r="AP58" s="42">
        <v>25</v>
      </c>
      <c r="AQ58" s="12">
        <f t="shared" si="20"/>
        <v>222.02460106382978</v>
      </c>
      <c r="AR58" s="16">
        <v>40</v>
      </c>
      <c r="AS58" s="16">
        <v>28820</v>
      </c>
      <c r="AT58" s="16"/>
      <c r="AU58" s="39">
        <f t="shared" si="21"/>
        <v>720.5</v>
      </c>
      <c r="AV58" s="42">
        <v>8</v>
      </c>
      <c r="AW58" s="42">
        <v>12000</v>
      </c>
      <c r="AX58" s="42"/>
      <c r="AY58" s="12">
        <f t="shared" si="22"/>
        <v>1500</v>
      </c>
      <c r="AZ58" s="16"/>
      <c r="BA58" s="16"/>
      <c r="BB58" s="16"/>
      <c r="BC58" s="39"/>
      <c r="BD58" s="42"/>
      <c r="BE58" s="42"/>
      <c r="BF58" s="42"/>
      <c r="BG58" s="12"/>
      <c r="BH58" s="16"/>
      <c r="BI58" s="16"/>
      <c r="BJ58" s="16"/>
      <c r="BK58" s="39"/>
      <c r="BL58" s="42"/>
      <c r="BM58" s="42"/>
      <c r="BN58" s="42"/>
      <c r="BO58" s="12"/>
      <c r="BP58" s="16"/>
      <c r="BQ58" s="16"/>
      <c r="BR58" s="16"/>
      <c r="BS58" s="39"/>
      <c r="BT58" s="42"/>
      <c r="BU58" s="42"/>
      <c r="BV58" s="42"/>
      <c r="BW58" s="12"/>
    </row>
    <row r="59" spans="1:75" ht="15" customHeight="1">
      <c r="A59" s="3">
        <f t="shared" si="12"/>
        <v>52</v>
      </c>
      <c r="B59" s="104" t="s">
        <v>425</v>
      </c>
      <c r="C59" s="16">
        <v>147</v>
      </c>
      <c r="D59" s="16">
        <v>9405</v>
      </c>
      <c r="E59" s="16"/>
      <c r="F59" s="40">
        <f t="shared" si="13"/>
        <v>63.97959183673469</v>
      </c>
      <c r="G59" s="102">
        <v>185</v>
      </c>
      <c r="H59" s="102">
        <v>8</v>
      </c>
      <c r="I59" s="102"/>
      <c r="J59" s="102">
        <v>27089</v>
      </c>
      <c r="K59" s="102">
        <v>30</v>
      </c>
      <c r="L59" s="102">
        <v>258</v>
      </c>
      <c r="M59" s="24">
        <f t="shared" si="14"/>
        <v>27089.193422865013</v>
      </c>
      <c r="N59" s="16">
        <v>787485</v>
      </c>
      <c r="O59" s="16">
        <v>74</v>
      </c>
      <c r="P59" s="76">
        <f t="shared" si="15"/>
        <v>29.070079263981047</v>
      </c>
      <c r="Q59" s="76"/>
      <c r="R59" s="42">
        <v>787485</v>
      </c>
      <c r="S59" s="42">
        <v>74</v>
      </c>
      <c r="T59" s="24">
        <f t="shared" si="10"/>
        <v>29.070079263981047</v>
      </c>
      <c r="U59" s="16">
        <v>46</v>
      </c>
      <c r="V59" s="16">
        <v>5</v>
      </c>
      <c r="W59" s="71">
        <v>41</v>
      </c>
      <c r="X59" s="25">
        <f t="shared" si="16"/>
        <v>52</v>
      </c>
      <c r="Y59" s="42">
        <v>4</v>
      </c>
      <c r="Z59" s="42">
        <v>2</v>
      </c>
      <c r="AA59" s="42">
        <v>1</v>
      </c>
      <c r="AB59" s="42">
        <v>88</v>
      </c>
      <c r="AC59" s="42"/>
      <c r="AD59" s="24">
        <f t="shared" si="17"/>
        <v>1.55</v>
      </c>
      <c r="AE59" s="16">
        <v>311</v>
      </c>
      <c r="AF59" s="16">
        <v>222</v>
      </c>
      <c r="AG59" s="16">
        <v>110</v>
      </c>
      <c r="AH59" s="16">
        <v>11</v>
      </c>
      <c r="AI59" s="16"/>
      <c r="AJ59" s="40">
        <f t="shared" si="18"/>
        <v>110.06875</v>
      </c>
      <c r="AK59" s="103">
        <v>105715</v>
      </c>
      <c r="AL59" s="3"/>
      <c r="AM59" s="24">
        <f t="shared" si="19"/>
        <v>960.4451763102606</v>
      </c>
      <c r="AN59" s="16">
        <v>264</v>
      </c>
      <c r="AO59" s="16">
        <v>68960</v>
      </c>
      <c r="AP59" s="16"/>
      <c r="AQ59" s="39">
        <f t="shared" si="20"/>
        <v>261.2121212121212</v>
      </c>
      <c r="AR59" s="42">
        <v>42</v>
      </c>
      <c r="AS59" s="42">
        <v>29855</v>
      </c>
      <c r="AT59" s="42"/>
      <c r="AU59" s="12">
        <f t="shared" si="21"/>
        <v>710.8333333333334</v>
      </c>
      <c r="AV59" s="16">
        <v>5</v>
      </c>
      <c r="AW59" s="16">
        <v>6900</v>
      </c>
      <c r="AX59" s="16"/>
      <c r="AY59" s="39">
        <f t="shared" si="22"/>
        <v>1380</v>
      </c>
      <c r="AZ59" s="42"/>
      <c r="BA59" s="42"/>
      <c r="BB59" s="42"/>
      <c r="BC59" s="12"/>
      <c r="BD59" s="16"/>
      <c r="BE59" s="16"/>
      <c r="BF59" s="16"/>
      <c r="BG59" s="39"/>
      <c r="BH59" s="42"/>
      <c r="BI59" s="42"/>
      <c r="BJ59" s="42"/>
      <c r="BK59" s="12"/>
      <c r="BL59" s="16"/>
      <c r="BM59" s="16"/>
      <c r="BN59" s="16"/>
      <c r="BO59" s="39"/>
      <c r="BP59" s="42"/>
      <c r="BQ59" s="42"/>
      <c r="BR59" s="42"/>
      <c r="BS59" s="12"/>
      <c r="BT59" s="16"/>
      <c r="BU59" s="16"/>
      <c r="BV59" s="16"/>
      <c r="BW59" s="39"/>
    </row>
    <row r="60" spans="1:75" s="3" customFormat="1" ht="15" customHeight="1">
      <c r="A60" s="25">
        <f t="shared" si="12"/>
        <v>53</v>
      </c>
      <c r="B60" s="67" t="s">
        <v>426</v>
      </c>
      <c r="C60" s="42">
        <v>233</v>
      </c>
      <c r="D60" s="42">
        <v>11670</v>
      </c>
      <c r="E60" s="42"/>
      <c r="F60" s="24">
        <f t="shared" si="13"/>
        <v>50.08583690987125</v>
      </c>
      <c r="G60" s="70">
        <v>256</v>
      </c>
      <c r="H60" s="70">
        <v>97</v>
      </c>
      <c r="I60" s="70"/>
      <c r="J60" s="70">
        <v>39561</v>
      </c>
      <c r="K60" s="70">
        <v>12</v>
      </c>
      <c r="L60" s="70"/>
      <c r="M60" s="40">
        <f t="shared" si="14"/>
        <v>39561.075</v>
      </c>
      <c r="N60" s="42">
        <v>547994</v>
      </c>
      <c r="O60" s="42">
        <v>77</v>
      </c>
      <c r="P60" s="13">
        <f t="shared" si="15"/>
        <v>13.85184806024609</v>
      </c>
      <c r="Q60" s="13"/>
      <c r="R60" s="16">
        <v>547994</v>
      </c>
      <c r="S60" s="16">
        <v>77</v>
      </c>
      <c r="T60" s="40">
        <f t="shared" si="10"/>
        <v>13.85184806024609</v>
      </c>
      <c r="U60" s="42">
        <v>23</v>
      </c>
      <c r="V60" s="42">
        <v>5</v>
      </c>
      <c r="W60" s="43">
        <v>18</v>
      </c>
      <c r="X60" s="3">
        <f t="shared" si="16"/>
        <v>53</v>
      </c>
      <c r="Y60" s="16">
        <v>3</v>
      </c>
      <c r="Z60" s="16"/>
      <c r="AA60" s="16">
        <v>1</v>
      </c>
      <c r="AB60" s="16">
        <v>118</v>
      </c>
      <c r="AC60" s="16"/>
      <c r="AD60" s="40">
        <f t="shared" si="17"/>
        <v>1.7375</v>
      </c>
      <c r="AE60" s="42">
        <v>298</v>
      </c>
      <c r="AF60" s="42"/>
      <c r="AG60" s="42">
        <v>109</v>
      </c>
      <c r="AH60" s="42">
        <v>72</v>
      </c>
      <c r="AI60" s="42"/>
      <c r="AJ60" s="24">
        <f t="shared" si="18"/>
        <v>109.45</v>
      </c>
      <c r="AK60" s="101">
        <v>62932</v>
      </c>
      <c r="AL60" s="101">
        <v>66</v>
      </c>
      <c r="AM60" s="40">
        <f t="shared" si="19"/>
        <v>574.9900411146642</v>
      </c>
      <c r="AN60" s="42">
        <v>288</v>
      </c>
      <c r="AO60" s="42">
        <v>56532</v>
      </c>
      <c r="AP60" s="42">
        <v>66</v>
      </c>
      <c r="AQ60" s="12">
        <f t="shared" si="20"/>
        <v>196.29395833333334</v>
      </c>
      <c r="AR60" s="16">
        <v>10</v>
      </c>
      <c r="AS60" s="16">
        <v>6400</v>
      </c>
      <c r="AT60" s="16"/>
      <c r="AU60" s="39">
        <f t="shared" si="21"/>
        <v>640</v>
      </c>
      <c r="AV60" s="42"/>
      <c r="AW60" s="42"/>
      <c r="AX60" s="42"/>
      <c r="AY60" s="12"/>
      <c r="AZ60" s="16"/>
      <c r="BA60" s="16"/>
      <c r="BB60" s="16"/>
      <c r="BC60" s="39"/>
      <c r="BD60" s="42"/>
      <c r="BE60" s="42"/>
      <c r="BF60" s="42"/>
      <c r="BG60" s="12"/>
      <c r="BH60" s="16"/>
      <c r="BI60" s="16"/>
      <c r="BJ60" s="16"/>
      <c r="BK60" s="39"/>
      <c r="BL60" s="42"/>
      <c r="BM60" s="42"/>
      <c r="BN60" s="42"/>
      <c r="BO60" s="12"/>
      <c r="BP60" s="16"/>
      <c r="BQ60" s="16"/>
      <c r="BR60" s="16"/>
      <c r="BS60" s="39"/>
      <c r="BT60" s="42"/>
      <c r="BU60" s="42"/>
      <c r="BV60" s="42"/>
      <c r="BW60" s="12"/>
    </row>
    <row r="61" spans="1:75" ht="15" customHeight="1">
      <c r="A61" s="3">
        <f aca="true" t="shared" si="23" ref="A61:A74">A60+1</f>
        <v>54</v>
      </c>
      <c r="B61" s="104" t="s">
        <v>427</v>
      </c>
      <c r="C61" s="16">
        <v>294</v>
      </c>
      <c r="D61" s="16">
        <v>11803</v>
      </c>
      <c r="E61" s="16">
        <v>50</v>
      </c>
      <c r="F61" s="40">
        <f aca="true" t="shared" si="24" ref="F61:F74">(D61+(E61/100))/C61</f>
        <v>40.14795918367347</v>
      </c>
      <c r="G61" s="102">
        <v>408</v>
      </c>
      <c r="H61" s="102">
        <v>124</v>
      </c>
      <c r="I61" s="102"/>
      <c r="J61" s="102">
        <v>50918</v>
      </c>
      <c r="K61" s="102">
        <v>159</v>
      </c>
      <c r="L61" s="102">
        <v>144</v>
      </c>
      <c r="M61" s="24">
        <f aca="true" t="shared" si="25" ref="M61:M74">J61+(K61/160)+(L61/43560)</f>
        <v>50918.99705578513</v>
      </c>
      <c r="N61" s="16">
        <v>723802</v>
      </c>
      <c r="O61" s="16">
        <v>89</v>
      </c>
      <c r="P61" s="76">
        <f aca="true" t="shared" si="26" ref="P61:P74">N61/(J61+(K61/160)+(L61/43560))</f>
        <v>14.214773303704845</v>
      </c>
      <c r="Q61" s="76"/>
      <c r="R61" s="42">
        <v>723802</v>
      </c>
      <c r="S61" s="42">
        <v>89</v>
      </c>
      <c r="T61" s="24">
        <f t="shared" si="10"/>
        <v>14.214773303704845</v>
      </c>
      <c r="U61" s="16">
        <v>11</v>
      </c>
      <c r="V61" s="16">
        <v>3</v>
      </c>
      <c r="W61" s="71">
        <v>8</v>
      </c>
      <c r="X61" s="25">
        <f aca="true" t="shared" si="27" ref="X61:X74">X60+1</f>
        <v>54</v>
      </c>
      <c r="Y61" s="42">
        <v>5</v>
      </c>
      <c r="Z61" s="42">
        <v>1</v>
      </c>
      <c r="AA61" s="42">
        <v>2</v>
      </c>
      <c r="AB61" s="42">
        <v>40</v>
      </c>
      <c r="AC61" s="42"/>
      <c r="AD61" s="24">
        <f aca="true" t="shared" si="28" ref="AD61:AD74">AA61+(AB61/160)+(AC61/43560)</f>
        <v>2.25</v>
      </c>
      <c r="AE61" s="16">
        <v>455</v>
      </c>
      <c r="AF61" s="16">
        <v>46</v>
      </c>
      <c r="AG61" s="16">
        <v>212</v>
      </c>
      <c r="AH61" s="16">
        <v>103</v>
      </c>
      <c r="AI61" s="16"/>
      <c r="AJ61" s="40">
        <f aca="true" t="shared" si="29" ref="AJ61:AJ74">AG61+(AH61/160)+(AI61/43560)</f>
        <v>212.64375</v>
      </c>
      <c r="AK61" s="103">
        <v>117220</v>
      </c>
      <c r="AL61" s="103"/>
      <c r="AM61" s="24">
        <f aca="true" t="shared" si="30" ref="AM61:AM74">(AK61+(AL61/100))/AJ61</f>
        <v>551.2506245774916</v>
      </c>
      <c r="AN61" s="16">
        <v>410</v>
      </c>
      <c r="AO61" s="16">
        <v>77868</v>
      </c>
      <c r="AP61" s="16"/>
      <c r="AQ61" s="39">
        <f aca="true" t="shared" si="31" ref="AQ61:AQ74">(AO61+(AP61/100))/AN61</f>
        <v>189.9219512195122</v>
      </c>
      <c r="AR61" s="42">
        <v>33</v>
      </c>
      <c r="AS61" s="42">
        <v>24052</v>
      </c>
      <c r="AT61" s="42"/>
      <c r="AU61" s="12">
        <f aca="true" t="shared" si="32" ref="AU61:AU74">(AS61+(AT61/100))/AR61</f>
        <v>728.8484848484849</v>
      </c>
      <c r="AV61" s="16">
        <v>12</v>
      </c>
      <c r="AW61" s="16">
        <v>15300</v>
      </c>
      <c r="AX61" s="16"/>
      <c r="AY61" s="39">
        <f aca="true" t="shared" si="33" ref="AY61:AY73">(AW61+(AX61/100))/AV61</f>
        <v>1275</v>
      </c>
      <c r="AZ61" s="42"/>
      <c r="BA61" s="42"/>
      <c r="BB61" s="42"/>
      <c r="BC61" s="12"/>
      <c r="BD61" s="16"/>
      <c r="BE61" s="16"/>
      <c r="BF61" s="16"/>
      <c r="BG61" s="39"/>
      <c r="BH61" s="42"/>
      <c r="BI61" s="42"/>
      <c r="BJ61" s="42"/>
      <c r="BK61" s="12"/>
      <c r="BL61" s="16"/>
      <c r="BM61" s="16"/>
      <c r="BN61" s="16"/>
      <c r="BO61" s="39"/>
      <c r="BP61" s="42"/>
      <c r="BQ61" s="42"/>
      <c r="BR61" s="42"/>
      <c r="BS61" s="12"/>
      <c r="BT61" s="16"/>
      <c r="BU61" s="16"/>
      <c r="BV61" s="16"/>
      <c r="BW61" s="39"/>
    </row>
    <row r="62" spans="1:75" s="3" customFormat="1" ht="15" customHeight="1">
      <c r="A62" s="25">
        <f t="shared" si="23"/>
        <v>55</v>
      </c>
      <c r="B62" s="67" t="s">
        <v>428</v>
      </c>
      <c r="C62" s="42">
        <v>90</v>
      </c>
      <c r="D62" s="42">
        <v>3874</v>
      </c>
      <c r="E62" s="42"/>
      <c r="F62" s="24">
        <f t="shared" si="24"/>
        <v>43.044444444444444</v>
      </c>
      <c r="G62" s="70">
        <v>160</v>
      </c>
      <c r="H62" s="70">
        <v>120</v>
      </c>
      <c r="I62" s="70"/>
      <c r="J62" s="70">
        <v>41324</v>
      </c>
      <c r="K62" s="70">
        <v>83</v>
      </c>
      <c r="L62" s="70"/>
      <c r="M62" s="40">
        <f t="shared" si="25"/>
        <v>41324.51875</v>
      </c>
      <c r="N62" s="42">
        <v>750427</v>
      </c>
      <c r="O62" s="42">
        <v>9</v>
      </c>
      <c r="P62" s="13">
        <f t="shared" si="26"/>
        <v>18.159364529804716</v>
      </c>
      <c r="Q62" s="13"/>
      <c r="R62" s="16">
        <v>750427</v>
      </c>
      <c r="S62" s="16">
        <v>9</v>
      </c>
      <c r="T62" s="40">
        <f t="shared" si="10"/>
        <v>18.159364529804716</v>
      </c>
      <c r="U62" s="42">
        <v>30</v>
      </c>
      <c r="V62" s="42">
        <v>5</v>
      </c>
      <c r="W62" s="43">
        <v>25</v>
      </c>
      <c r="X62" s="3">
        <f t="shared" si="27"/>
        <v>55</v>
      </c>
      <c r="Y62" s="16">
        <v>4</v>
      </c>
      <c r="Z62" s="16">
        <v>1</v>
      </c>
      <c r="AA62" s="16">
        <v>1</v>
      </c>
      <c r="AB62" s="16"/>
      <c r="AC62" s="16"/>
      <c r="AD62" s="40">
        <f t="shared" si="28"/>
        <v>1</v>
      </c>
      <c r="AE62" s="42">
        <v>528</v>
      </c>
      <c r="AF62" s="42">
        <v>231</v>
      </c>
      <c r="AG62" s="42">
        <v>227</v>
      </c>
      <c r="AH62" s="42">
        <v>10</v>
      </c>
      <c r="AI62" s="42"/>
      <c r="AJ62" s="24">
        <f t="shared" si="29"/>
        <v>227.0625</v>
      </c>
      <c r="AK62" s="101">
        <v>159022</v>
      </c>
      <c r="AL62" s="25"/>
      <c r="AM62" s="40">
        <f t="shared" si="30"/>
        <v>700.3446187723645</v>
      </c>
      <c r="AN62" s="42">
        <v>483</v>
      </c>
      <c r="AO62" s="42">
        <v>124472</v>
      </c>
      <c r="AP62" s="42"/>
      <c r="AQ62" s="12">
        <f t="shared" si="31"/>
        <v>257.7060041407868</v>
      </c>
      <c r="AR62" s="16">
        <v>41</v>
      </c>
      <c r="AS62" s="16">
        <v>28550</v>
      </c>
      <c r="AT62" s="16"/>
      <c r="AU62" s="39">
        <f t="shared" si="32"/>
        <v>696.3414634146342</v>
      </c>
      <c r="AV62" s="42">
        <v>4</v>
      </c>
      <c r="AW62" s="42">
        <v>6000</v>
      </c>
      <c r="AX62" s="42"/>
      <c r="AY62" s="12">
        <f t="shared" si="33"/>
        <v>1500</v>
      </c>
      <c r="AZ62" s="16"/>
      <c r="BA62" s="16"/>
      <c r="BB62" s="16"/>
      <c r="BC62" s="39"/>
      <c r="BD62" s="42"/>
      <c r="BE62" s="42"/>
      <c r="BF62" s="42"/>
      <c r="BG62" s="12"/>
      <c r="BH62" s="16"/>
      <c r="BI62" s="16"/>
      <c r="BJ62" s="16"/>
      <c r="BK62" s="39"/>
      <c r="BL62" s="42"/>
      <c r="BM62" s="42"/>
      <c r="BN62" s="42"/>
      <c r="BO62" s="12"/>
      <c r="BP62" s="16"/>
      <c r="BQ62" s="16"/>
      <c r="BR62" s="16"/>
      <c r="BS62" s="39"/>
      <c r="BT62" s="42"/>
      <c r="BU62" s="42"/>
      <c r="BV62" s="42"/>
      <c r="BW62" s="12"/>
    </row>
    <row r="63" spans="1:75" ht="15" customHeight="1">
      <c r="A63" s="3">
        <f t="shared" si="23"/>
        <v>56</v>
      </c>
      <c r="B63" s="104" t="s">
        <v>429</v>
      </c>
      <c r="C63" s="16">
        <v>296</v>
      </c>
      <c r="D63" s="16">
        <v>17794</v>
      </c>
      <c r="E63" s="16">
        <v>34</v>
      </c>
      <c r="F63" s="40">
        <f t="shared" si="24"/>
        <v>60.116013513513515</v>
      </c>
      <c r="G63" s="102">
        <v>237</v>
      </c>
      <c r="H63" s="102">
        <v>80</v>
      </c>
      <c r="I63" s="102"/>
      <c r="J63" s="102">
        <v>40815</v>
      </c>
      <c r="K63" s="102">
        <v>34</v>
      </c>
      <c r="L63" s="102">
        <v>94</v>
      </c>
      <c r="M63" s="24">
        <f t="shared" si="25"/>
        <v>40815.21465794307</v>
      </c>
      <c r="N63" s="16">
        <v>622627</v>
      </c>
      <c r="O63" s="16">
        <v>42</v>
      </c>
      <c r="P63" s="76">
        <f t="shared" si="26"/>
        <v>15.254777053557165</v>
      </c>
      <c r="Q63" s="76"/>
      <c r="R63" s="42">
        <v>622627</v>
      </c>
      <c r="S63" s="42">
        <v>42</v>
      </c>
      <c r="T63" s="24">
        <f t="shared" si="10"/>
        <v>15.254777053557165</v>
      </c>
      <c r="U63" s="101">
        <v>11</v>
      </c>
      <c r="V63" s="16">
        <v>1</v>
      </c>
      <c r="W63" s="71">
        <v>10</v>
      </c>
      <c r="X63" s="25">
        <f t="shared" si="27"/>
        <v>56</v>
      </c>
      <c r="Y63" s="42">
        <v>3</v>
      </c>
      <c r="Z63" s="42">
        <v>1</v>
      </c>
      <c r="AA63" s="42">
        <v>2</v>
      </c>
      <c r="AB63" s="42"/>
      <c r="AC63" s="42"/>
      <c r="AD63" s="24">
        <f t="shared" si="28"/>
        <v>2</v>
      </c>
      <c r="AE63" s="16">
        <v>309</v>
      </c>
      <c r="AF63" s="16">
        <v>90</v>
      </c>
      <c r="AG63" s="16">
        <v>140</v>
      </c>
      <c r="AH63" s="16">
        <v>100</v>
      </c>
      <c r="AI63" s="16">
        <v>8</v>
      </c>
      <c r="AJ63" s="40">
        <f t="shared" si="29"/>
        <v>140.6251836547291</v>
      </c>
      <c r="AK63" s="103">
        <v>104387</v>
      </c>
      <c r="AL63" s="3"/>
      <c r="AM63" s="24">
        <f t="shared" si="30"/>
        <v>742.3065861111822</v>
      </c>
      <c r="AN63" s="16">
        <v>266</v>
      </c>
      <c r="AO63" s="16">
        <v>53372</v>
      </c>
      <c r="AP63" s="16"/>
      <c r="AQ63" s="39">
        <f t="shared" si="31"/>
        <v>200.64661654135338</v>
      </c>
      <c r="AR63" s="42">
        <v>27</v>
      </c>
      <c r="AS63" s="42">
        <v>20715</v>
      </c>
      <c r="AT63" s="42"/>
      <c r="AU63" s="12">
        <f t="shared" si="32"/>
        <v>767.2222222222222</v>
      </c>
      <c r="AV63" s="16">
        <v>15</v>
      </c>
      <c r="AW63" s="16">
        <v>26300</v>
      </c>
      <c r="AX63" s="16"/>
      <c r="AY63" s="39">
        <f t="shared" si="33"/>
        <v>1753.3333333333333</v>
      </c>
      <c r="AZ63" s="42">
        <v>1</v>
      </c>
      <c r="BA63" s="42">
        <v>4000</v>
      </c>
      <c r="BB63" s="42"/>
      <c r="BC63" s="12">
        <f>(BA63+(BB63/100))/AZ63</f>
        <v>4000</v>
      </c>
      <c r="BD63" s="16"/>
      <c r="BE63" s="16"/>
      <c r="BF63" s="16"/>
      <c r="BG63" s="39"/>
      <c r="BH63" s="42"/>
      <c r="BI63" s="42"/>
      <c r="BJ63" s="42"/>
      <c r="BK63" s="12"/>
      <c r="BL63" s="16"/>
      <c r="BM63" s="16"/>
      <c r="BN63" s="16"/>
      <c r="BO63" s="39"/>
      <c r="BP63" s="42"/>
      <c r="BQ63" s="42"/>
      <c r="BR63" s="42"/>
      <c r="BS63" s="12"/>
      <c r="BT63" s="16"/>
      <c r="BU63" s="16"/>
      <c r="BV63" s="16"/>
      <c r="BW63" s="39"/>
    </row>
    <row r="64" spans="1:75" s="3" customFormat="1" ht="15" customHeight="1">
      <c r="A64" s="25">
        <f t="shared" si="23"/>
        <v>57</v>
      </c>
      <c r="B64" s="67" t="s">
        <v>430</v>
      </c>
      <c r="C64" s="42">
        <v>130</v>
      </c>
      <c r="D64" s="42">
        <v>7774</v>
      </c>
      <c r="E64" s="42"/>
      <c r="F64" s="24">
        <f t="shared" si="24"/>
        <v>59.8</v>
      </c>
      <c r="G64" s="70">
        <v>516</v>
      </c>
      <c r="H64" s="70">
        <v>154</v>
      </c>
      <c r="I64" s="70"/>
      <c r="J64" s="70">
        <v>37217</v>
      </c>
      <c r="K64" s="70">
        <v>16</v>
      </c>
      <c r="L64" s="70"/>
      <c r="M64" s="40">
        <f t="shared" si="25"/>
        <v>37217.1</v>
      </c>
      <c r="N64" s="42">
        <v>550525</v>
      </c>
      <c r="O64" s="42">
        <v>60</v>
      </c>
      <c r="P64" s="13">
        <f t="shared" si="26"/>
        <v>14.792259472124373</v>
      </c>
      <c r="Q64" s="13"/>
      <c r="R64" s="16">
        <v>550525</v>
      </c>
      <c r="S64" s="16">
        <v>60</v>
      </c>
      <c r="T64" s="40">
        <f t="shared" si="10"/>
        <v>14.792259472124373</v>
      </c>
      <c r="U64" s="42"/>
      <c r="V64" s="42"/>
      <c r="W64" s="43"/>
      <c r="X64" s="3">
        <f t="shared" si="27"/>
        <v>57</v>
      </c>
      <c r="Y64" s="16">
        <v>5</v>
      </c>
      <c r="Z64" s="16">
        <v>4</v>
      </c>
      <c r="AA64" s="16">
        <v>2</v>
      </c>
      <c r="AB64" s="16">
        <v>20</v>
      </c>
      <c r="AC64" s="16"/>
      <c r="AD64" s="40">
        <f t="shared" si="28"/>
        <v>2.125</v>
      </c>
      <c r="AE64" s="42">
        <v>295</v>
      </c>
      <c r="AF64" s="42">
        <v>50</v>
      </c>
      <c r="AG64" s="42">
        <v>123</v>
      </c>
      <c r="AH64" s="42">
        <v>133</v>
      </c>
      <c r="AI64" s="42"/>
      <c r="AJ64" s="24">
        <f t="shared" si="29"/>
        <v>123.83125</v>
      </c>
      <c r="AK64" s="101">
        <v>96649</v>
      </c>
      <c r="AL64" s="101">
        <v>34</v>
      </c>
      <c r="AM64" s="40">
        <f t="shared" si="30"/>
        <v>780.4923232221269</v>
      </c>
      <c r="AN64" s="42">
        <v>250</v>
      </c>
      <c r="AO64" s="42">
        <v>60268</v>
      </c>
      <c r="AP64" s="42">
        <v>34</v>
      </c>
      <c r="AQ64" s="12">
        <f t="shared" si="31"/>
        <v>241.07335999999998</v>
      </c>
      <c r="AR64" s="16">
        <v>43</v>
      </c>
      <c r="AS64" s="16">
        <v>30131</v>
      </c>
      <c r="AT64" s="16"/>
      <c r="AU64" s="39">
        <f t="shared" si="32"/>
        <v>700.7209302325581</v>
      </c>
      <c r="AV64" s="42">
        <v>2</v>
      </c>
      <c r="AW64" s="42">
        <v>2250</v>
      </c>
      <c r="AX64" s="42"/>
      <c r="AY64" s="12">
        <f t="shared" si="33"/>
        <v>1125</v>
      </c>
      <c r="AZ64" s="16"/>
      <c r="BA64" s="16"/>
      <c r="BB64" s="16"/>
      <c r="BC64" s="39"/>
      <c r="BD64" s="42"/>
      <c r="BE64" s="42"/>
      <c r="BF64" s="42"/>
      <c r="BG64" s="12"/>
      <c r="BH64" s="16"/>
      <c r="BI64" s="16"/>
      <c r="BJ64" s="16"/>
      <c r="BK64" s="39"/>
      <c r="BL64" s="42"/>
      <c r="BM64" s="42"/>
      <c r="BN64" s="42"/>
      <c r="BO64" s="12"/>
      <c r="BP64" s="16"/>
      <c r="BQ64" s="16"/>
      <c r="BR64" s="16"/>
      <c r="BS64" s="39"/>
      <c r="BT64" s="42"/>
      <c r="BU64" s="42"/>
      <c r="BV64" s="42"/>
      <c r="BW64" s="12"/>
    </row>
    <row r="65" spans="1:75" ht="15" customHeight="1">
      <c r="A65" s="3">
        <f t="shared" si="23"/>
        <v>58</v>
      </c>
      <c r="B65" s="104" t="s">
        <v>431</v>
      </c>
      <c r="C65" s="16">
        <v>237</v>
      </c>
      <c r="D65" s="16">
        <v>12455</v>
      </c>
      <c r="E65" s="16"/>
      <c r="F65" s="40">
        <f t="shared" si="24"/>
        <v>52.552742616033754</v>
      </c>
      <c r="G65" s="102">
        <v>95</v>
      </c>
      <c r="H65" s="102">
        <v>29</v>
      </c>
      <c r="I65" s="102"/>
      <c r="J65" s="102">
        <v>32880</v>
      </c>
      <c r="K65" s="102">
        <v>9</v>
      </c>
      <c r="L65" s="102"/>
      <c r="M65" s="24">
        <f t="shared" si="25"/>
        <v>32880.05625</v>
      </c>
      <c r="N65" s="16">
        <v>522684</v>
      </c>
      <c r="O65" s="16">
        <v>68</v>
      </c>
      <c r="P65" s="76">
        <f t="shared" si="26"/>
        <v>15.896688132946853</v>
      </c>
      <c r="Q65" s="76"/>
      <c r="R65" s="42">
        <v>522684</v>
      </c>
      <c r="S65" s="42">
        <v>68</v>
      </c>
      <c r="T65" s="24">
        <f t="shared" si="10"/>
        <v>15.896688132946853</v>
      </c>
      <c r="U65" s="16">
        <v>13</v>
      </c>
      <c r="V65" s="16">
        <v>3</v>
      </c>
      <c r="W65" s="71">
        <v>10</v>
      </c>
      <c r="X65" s="25">
        <f t="shared" si="27"/>
        <v>58</v>
      </c>
      <c r="Y65" s="42">
        <v>3</v>
      </c>
      <c r="Z65" s="42"/>
      <c r="AA65" s="42">
        <v>1</v>
      </c>
      <c r="AB65" s="42"/>
      <c r="AC65" s="42"/>
      <c r="AD65" s="24">
        <f t="shared" si="28"/>
        <v>1</v>
      </c>
      <c r="AE65" s="16">
        <v>259</v>
      </c>
      <c r="AF65" s="16">
        <v>10</v>
      </c>
      <c r="AG65" s="16">
        <v>76</v>
      </c>
      <c r="AH65" s="16">
        <v>94</v>
      </c>
      <c r="AI65" s="16"/>
      <c r="AJ65" s="40">
        <f t="shared" si="29"/>
        <v>76.5875</v>
      </c>
      <c r="AK65" s="103">
        <v>67767</v>
      </c>
      <c r="AL65" s="3"/>
      <c r="AM65" s="24">
        <f t="shared" si="30"/>
        <v>884.8310755671616</v>
      </c>
      <c r="AN65" s="16">
        <v>238</v>
      </c>
      <c r="AO65" s="16">
        <v>51718</v>
      </c>
      <c r="AP65" s="16"/>
      <c r="AQ65" s="39">
        <f t="shared" si="31"/>
        <v>217.30252100840337</v>
      </c>
      <c r="AR65" s="42">
        <v>19</v>
      </c>
      <c r="AS65" s="42">
        <v>12999</v>
      </c>
      <c r="AT65" s="42"/>
      <c r="AU65" s="12">
        <f t="shared" si="32"/>
        <v>684.1578947368421</v>
      </c>
      <c r="AV65" s="16">
        <v>2</v>
      </c>
      <c r="AW65" s="16">
        <v>3050</v>
      </c>
      <c r="AX65" s="16"/>
      <c r="AY65" s="39">
        <f t="shared" si="33"/>
        <v>1525</v>
      </c>
      <c r="AZ65" s="42"/>
      <c r="BA65" s="42"/>
      <c r="BB65" s="42"/>
      <c r="BC65" s="12"/>
      <c r="BD65" s="16"/>
      <c r="BE65" s="16"/>
      <c r="BF65" s="16"/>
      <c r="BG65" s="39"/>
      <c r="BH65" s="42"/>
      <c r="BI65" s="42"/>
      <c r="BJ65" s="42"/>
      <c r="BK65" s="12"/>
      <c r="BL65" s="16"/>
      <c r="BM65" s="16"/>
      <c r="BN65" s="16"/>
      <c r="BO65" s="39"/>
      <c r="BP65" s="42"/>
      <c r="BQ65" s="42"/>
      <c r="BR65" s="42"/>
      <c r="BS65" s="12"/>
      <c r="BT65" s="16"/>
      <c r="BU65" s="16"/>
      <c r="BV65" s="16"/>
      <c r="BW65" s="39"/>
    </row>
    <row r="66" spans="1:75" s="3" customFormat="1" ht="15" customHeight="1">
      <c r="A66" s="25">
        <f t="shared" si="23"/>
        <v>59</v>
      </c>
      <c r="B66" s="67" t="s">
        <v>432</v>
      </c>
      <c r="C66" s="42">
        <v>154</v>
      </c>
      <c r="D66" s="42">
        <v>8920</v>
      </c>
      <c r="E66" s="42"/>
      <c r="F66" s="24">
        <f t="shared" si="24"/>
        <v>57.922077922077925</v>
      </c>
      <c r="G66" s="70">
        <v>285</v>
      </c>
      <c r="H66" s="70">
        <v>120</v>
      </c>
      <c r="I66" s="70"/>
      <c r="J66" s="70">
        <v>31416</v>
      </c>
      <c r="K66" s="70">
        <v>156</v>
      </c>
      <c r="L66" s="70"/>
      <c r="M66" s="40">
        <f t="shared" si="25"/>
        <v>31416.975</v>
      </c>
      <c r="N66" s="42">
        <v>422985</v>
      </c>
      <c r="O66" s="42">
        <v>94</v>
      </c>
      <c r="P66" s="13">
        <f t="shared" si="26"/>
        <v>13.463581391906764</v>
      </c>
      <c r="Q66" s="13"/>
      <c r="R66" s="16">
        <v>422985</v>
      </c>
      <c r="S66" s="16">
        <v>94</v>
      </c>
      <c r="T66" s="40">
        <f t="shared" si="10"/>
        <v>13.463581391906764</v>
      </c>
      <c r="U66" s="42">
        <v>5</v>
      </c>
      <c r="V66" s="42">
        <v>1</v>
      </c>
      <c r="W66" s="43">
        <v>4</v>
      </c>
      <c r="X66" s="3">
        <f t="shared" si="27"/>
        <v>59</v>
      </c>
      <c r="Y66" s="16">
        <v>3</v>
      </c>
      <c r="Z66" s="16"/>
      <c r="AA66" s="16">
        <v>2</v>
      </c>
      <c r="AB66" s="16">
        <v>40</v>
      </c>
      <c r="AC66" s="16"/>
      <c r="AD66" s="40">
        <f t="shared" si="28"/>
        <v>2.25</v>
      </c>
      <c r="AE66" s="42">
        <v>195</v>
      </c>
      <c r="AF66" s="42">
        <v>18</v>
      </c>
      <c r="AG66" s="42">
        <v>97</v>
      </c>
      <c r="AH66" s="42">
        <v>101</v>
      </c>
      <c r="AI66" s="42"/>
      <c r="AJ66" s="24">
        <f t="shared" si="29"/>
        <v>97.63125</v>
      </c>
      <c r="AK66" s="101">
        <v>48415</v>
      </c>
      <c r="AL66" s="25"/>
      <c r="AM66" s="40">
        <f t="shared" si="30"/>
        <v>495.8965495166763</v>
      </c>
      <c r="AN66" s="42">
        <v>187</v>
      </c>
      <c r="AO66" s="42">
        <v>40735</v>
      </c>
      <c r="AP66" s="42"/>
      <c r="AQ66" s="12">
        <f t="shared" si="31"/>
        <v>217.8342245989305</v>
      </c>
      <c r="AR66" s="16">
        <v>6</v>
      </c>
      <c r="AS66" s="16">
        <v>4180</v>
      </c>
      <c r="AT66" s="16"/>
      <c r="AU66" s="39">
        <f t="shared" si="32"/>
        <v>696.6666666666666</v>
      </c>
      <c r="AV66" s="42">
        <v>2</v>
      </c>
      <c r="AW66" s="42">
        <v>3500</v>
      </c>
      <c r="AX66" s="42"/>
      <c r="AY66" s="12">
        <f t="shared" si="33"/>
        <v>1750</v>
      </c>
      <c r="AZ66" s="16"/>
      <c r="BA66" s="16"/>
      <c r="BB66" s="16"/>
      <c r="BC66" s="39"/>
      <c r="BD66" s="42"/>
      <c r="BE66" s="42"/>
      <c r="BF66" s="42"/>
      <c r="BG66" s="12"/>
      <c r="BH66" s="16"/>
      <c r="BI66" s="16"/>
      <c r="BJ66" s="16"/>
      <c r="BK66" s="39"/>
      <c r="BL66" s="42"/>
      <c r="BM66" s="42"/>
      <c r="BN66" s="42"/>
      <c r="BO66" s="12"/>
      <c r="BP66" s="16"/>
      <c r="BQ66" s="16"/>
      <c r="BR66" s="16"/>
      <c r="BS66" s="39"/>
      <c r="BT66" s="42"/>
      <c r="BU66" s="42"/>
      <c r="BV66" s="42"/>
      <c r="BW66" s="12"/>
    </row>
    <row r="67" spans="1:75" ht="15" customHeight="1">
      <c r="A67" s="3">
        <f t="shared" si="23"/>
        <v>60</v>
      </c>
      <c r="B67" s="104" t="s">
        <v>433</v>
      </c>
      <c r="C67" s="16">
        <v>161.5</v>
      </c>
      <c r="D67" s="16">
        <v>10419</v>
      </c>
      <c r="E67" s="16">
        <v>37</v>
      </c>
      <c r="F67" s="40">
        <f t="shared" si="24"/>
        <v>64.51622291021673</v>
      </c>
      <c r="G67" s="102">
        <v>249</v>
      </c>
      <c r="H67" s="102">
        <v>127</v>
      </c>
      <c r="I67" s="102"/>
      <c r="J67" s="102">
        <v>45498</v>
      </c>
      <c r="K67" s="102">
        <v>42</v>
      </c>
      <c r="L67" s="102">
        <v>10</v>
      </c>
      <c r="M67" s="24">
        <f t="shared" si="25"/>
        <v>45498.26272956841</v>
      </c>
      <c r="N67" s="16">
        <v>847966</v>
      </c>
      <c r="O67" s="16">
        <v>33</v>
      </c>
      <c r="P67" s="76">
        <f t="shared" si="26"/>
        <v>18.637326990705603</v>
      </c>
      <c r="Q67" s="76"/>
      <c r="R67" s="42">
        <v>847966</v>
      </c>
      <c r="S67" s="42">
        <v>33</v>
      </c>
      <c r="T67" s="24">
        <f t="shared" si="10"/>
        <v>18.637326990705603</v>
      </c>
      <c r="U67" s="16">
        <v>7</v>
      </c>
      <c r="V67" s="16">
        <v>3</v>
      </c>
      <c r="W67" s="71">
        <v>4</v>
      </c>
      <c r="X67" s="25">
        <f t="shared" si="27"/>
        <v>60</v>
      </c>
      <c r="Y67" s="42">
        <v>2</v>
      </c>
      <c r="Z67" s="42">
        <v>1</v>
      </c>
      <c r="AA67" s="42"/>
      <c r="AB67" s="42">
        <v>56</v>
      </c>
      <c r="AC67" s="42"/>
      <c r="AD67" s="24">
        <f t="shared" si="28"/>
        <v>0.35</v>
      </c>
      <c r="AE67" s="16">
        <v>390</v>
      </c>
      <c r="AF67" s="16">
        <v>96</v>
      </c>
      <c r="AG67" s="16">
        <v>211</v>
      </c>
      <c r="AH67" s="16">
        <v>26</v>
      </c>
      <c r="AI67" s="16"/>
      <c r="AJ67" s="40">
        <f t="shared" si="29"/>
        <v>211.1625</v>
      </c>
      <c r="AK67" s="103">
        <v>135026</v>
      </c>
      <c r="AL67" s="3"/>
      <c r="AM67" s="24">
        <f t="shared" si="30"/>
        <v>639.4411886580241</v>
      </c>
      <c r="AN67" s="16">
        <v>333</v>
      </c>
      <c r="AO67" s="16">
        <v>85526</v>
      </c>
      <c r="AP67" s="16"/>
      <c r="AQ67" s="39">
        <f t="shared" si="31"/>
        <v>256.83483483483485</v>
      </c>
      <c r="AR67" s="42">
        <v>45</v>
      </c>
      <c r="AS67" s="42">
        <v>32150</v>
      </c>
      <c r="AT67" s="42"/>
      <c r="AU67" s="12">
        <f t="shared" si="32"/>
        <v>714.4444444444445</v>
      </c>
      <c r="AV67" s="16">
        <v>12</v>
      </c>
      <c r="AW67" s="16">
        <v>17350</v>
      </c>
      <c r="AX67" s="16"/>
      <c r="AY67" s="39">
        <f t="shared" si="33"/>
        <v>1445.8333333333333</v>
      </c>
      <c r="AZ67" s="42"/>
      <c r="BA67" s="42"/>
      <c r="BB67" s="42"/>
      <c r="BC67" s="12"/>
      <c r="BD67" s="16"/>
      <c r="BE67" s="16"/>
      <c r="BF67" s="16"/>
      <c r="BG67" s="39"/>
      <c r="BH67" s="42"/>
      <c r="BI67" s="42"/>
      <c r="BJ67" s="42"/>
      <c r="BK67" s="12"/>
      <c r="BL67" s="16"/>
      <c r="BM67" s="16"/>
      <c r="BN67" s="16"/>
      <c r="BO67" s="39"/>
      <c r="BP67" s="42"/>
      <c r="BQ67" s="42"/>
      <c r="BR67" s="42"/>
      <c r="BS67" s="12"/>
      <c r="BT67" s="16"/>
      <c r="BU67" s="16"/>
      <c r="BV67" s="16"/>
      <c r="BW67" s="39"/>
    </row>
    <row r="68" spans="1:75" s="3" customFormat="1" ht="15" customHeight="1">
      <c r="A68" s="25">
        <f t="shared" si="23"/>
        <v>61</v>
      </c>
      <c r="B68" s="67" t="s">
        <v>511</v>
      </c>
      <c r="C68" s="42">
        <v>168</v>
      </c>
      <c r="D68" s="42">
        <v>10273</v>
      </c>
      <c r="E68" s="42">
        <v>50</v>
      </c>
      <c r="F68" s="24">
        <f t="shared" si="24"/>
        <v>61.151785714285715</v>
      </c>
      <c r="G68" s="70">
        <v>435</v>
      </c>
      <c r="H68" s="70"/>
      <c r="I68" s="70"/>
      <c r="J68" s="70">
        <v>53490</v>
      </c>
      <c r="K68" s="70">
        <v>80</v>
      </c>
      <c r="L68" s="70"/>
      <c r="M68" s="40">
        <f t="shared" si="25"/>
        <v>53490.5</v>
      </c>
      <c r="N68" s="42">
        <v>776146</v>
      </c>
      <c r="O68" s="42">
        <v>80</v>
      </c>
      <c r="P68" s="13">
        <f t="shared" si="26"/>
        <v>14.50997840738075</v>
      </c>
      <c r="Q68" s="13"/>
      <c r="R68" s="16">
        <v>776146</v>
      </c>
      <c r="S68" s="16">
        <v>80</v>
      </c>
      <c r="T68" s="40">
        <f t="shared" si="10"/>
        <v>14.50997840738075</v>
      </c>
      <c r="U68" s="42">
        <v>9</v>
      </c>
      <c r="V68" s="42">
        <v>1</v>
      </c>
      <c r="W68" s="43">
        <v>8</v>
      </c>
      <c r="X68" s="3">
        <f t="shared" si="27"/>
        <v>61</v>
      </c>
      <c r="Y68" s="16">
        <v>5</v>
      </c>
      <c r="Z68" s="16"/>
      <c r="AA68" s="16">
        <v>1</v>
      </c>
      <c r="AB68" s="16">
        <v>40</v>
      </c>
      <c r="AC68" s="16"/>
      <c r="AD68" s="40">
        <f t="shared" si="28"/>
        <v>1.25</v>
      </c>
      <c r="AE68" s="42">
        <v>411</v>
      </c>
      <c r="AF68" s="42">
        <v>13</v>
      </c>
      <c r="AG68" s="42">
        <v>82</v>
      </c>
      <c r="AH68" s="42">
        <v>77</v>
      </c>
      <c r="AI68" s="42"/>
      <c r="AJ68" s="24">
        <f t="shared" si="29"/>
        <v>82.48125</v>
      </c>
      <c r="AK68" s="101">
        <v>120610</v>
      </c>
      <c r="AL68" s="25"/>
      <c r="AM68" s="40">
        <f t="shared" si="30"/>
        <v>1462.2717284231264</v>
      </c>
      <c r="AN68" s="42">
        <v>369</v>
      </c>
      <c r="AO68" s="42">
        <v>82350</v>
      </c>
      <c r="AP68" s="42"/>
      <c r="AQ68" s="12">
        <f t="shared" si="31"/>
        <v>223.17073170731706</v>
      </c>
      <c r="AR68" s="16">
        <v>39</v>
      </c>
      <c r="AS68" s="16">
        <v>30060</v>
      </c>
      <c r="AT68" s="16"/>
      <c r="AU68" s="39">
        <f t="shared" si="32"/>
        <v>770.7692307692307</v>
      </c>
      <c r="AV68" s="42">
        <v>1</v>
      </c>
      <c r="AW68" s="42">
        <v>1100</v>
      </c>
      <c r="AX68" s="42"/>
      <c r="AY68" s="12">
        <f t="shared" si="33"/>
        <v>1100</v>
      </c>
      <c r="AZ68" s="16">
        <v>2</v>
      </c>
      <c r="BA68" s="16">
        <v>7100</v>
      </c>
      <c r="BB68" s="16"/>
      <c r="BC68" s="39">
        <f>(BA68+(BB68/100))/AZ68</f>
        <v>3550</v>
      </c>
      <c r="BD68" s="42"/>
      <c r="BE68" s="42"/>
      <c r="BF68" s="42"/>
      <c r="BG68" s="12"/>
      <c r="BH68" s="16"/>
      <c r="BI68" s="16"/>
      <c r="BJ68" s="16"/>
      <c r="BK68" s="39"/>
      <c r="BL68" s="42"/>
      <c r="BM68" s="42"/>
      <c r="BN68" s="42"/>
      <c r="BO68" s="12"/>
      <c r="BP68" s="16"/>
      <c r="BQ68" s="16"/>
      <c r="BR68" s="16"/>
      <c r="BS68" s="39"/>
      <c r="BT68" s="42"/>
      <c r="BU68" s="42"/>
      <c r="BV68" s="42"/>
      <c r="BW68" s="12"/>
    </row>
    <row r="69" spans="1:75" ht="15" customHeight="1">
      <c r="A69" s="3">
        <f t="shared" si="23"/>
        <v>62</v>
      </c>
      <c r="B69" s="104" t="s">
        <v>512</v>
      </c>
      <c r="C69" s="16">
        <v>127</v>
      </c>
      <c r="D69" s="16">
        <v>6288</v>
      </c>
      <c r="E69" s="16"/>
      <c r="F69" s="40">
        <f t="shared" si="24"/>
        <v>49.511811023622045</v>
      </c>
      <c r="G69" s="102">
        <v>653</v>
      </c>
      <c r="H69" s="102">
        <v>80</v>
      </c>
      <c r="I69" s="102"/>
      <c r="J69" s="102">
        <v>38278</v>
      </c>
      <c r="K69" s="102">
        <v>79</v>
      </c>
      <c r="L69" s="102">
        <v>136</v>
      </c>
      <c r="M69" s="24">
        <f t="shared" si="25"/>
        <v>38278.496872130396</v>
      </c>
      <c r="N69" s="16">
        <v>405982</v>
      </c>
      <c r="O69" s="16">
        <v>95</v>
      </c>
      <c r="P69" s="76">
        <f t="shared" si="26"/>
        <v>10.60600684912435</v>
      </c>
      <c r="Q69" s="76"/>
      <c r="R69" s="42">
        <v>405982</v>
      </c>
      <c r="S69" s="42">
        <v>95</v>
      </c>
      <c r="T69" s="24">
        <f t="shared" si="10"/>
        <v>10.60600684912435</v>
      </c>
      <c r="U69" s="16"/>
      <c r="V69" s="16"/>
      <c r="W69" s="71"/>
      <c r="X69" s="25">
        <f t="shared" si="27"/>
        <v>62</v>
      </c>
      <c r="Y69" s="42">
        <v>8</v>
      </c>
      <c r="Z69" s="42"/>
      <c r="AA69" s="42">
        <v>3</v>
      </c>
      <c r="AB69" s="42">
        <v>120</v>
      </c>
      <c r="AC69" s="42"/>
      <c r="AD69" s="24">
        <f t="shared" si="28"/>
        <v>3.75</v>
      </c>
      <c r="AE69" s="16">
        <v>192</v>
      </c>
      <c r="AF69" s="16">
        <v>1</v>
      </c>
      <c r="AG69" s="16">
        <v>74</v>
      </c>
      <c r="AH69" s="16">
        <v>31</v>
      </c>
      <c r="AI69" s="16">
        <v>44</v>
      </c>
      <c r="AJ69" s="40">
        <f t="shared" si="29"/>
        <v>74.19476010101009</v>
      </c>
      <c r="AK69" s="103">
        <v>50958</v>
      </c>
      <c r="AL69" s="103">
        <v>50</v>
      </c>
      <c r="AM69" s="24">
        <f t="shared" si="30"/>
        <v>686.8207395053798</v>
      </c>
      <c r="AN69" s="16">
        <v>177</v>
      </c>
      <c r="AO69" s="16">
        <v>39818</v>
      </c>
      <c r="AP69" s="16">
        <v>50</v>
      </c>
      <c r="AQ69" s="39">
        <f t="shared" si="31"/>
        <v>224.9632768361582</v>
      </c>
      <c r="AR69" s="42">
        <v>14</v>
      </c>
      <c r="AS69" s="42">
        <v>10040</v>
      </c>
      <c r="AT69" s="42"/>
      <c r="AU69" s="12">
        <f t="shared" si="32"/>
        <v>717.1428571428571</v>
      </c>
      <c r="AV69" s="16">
        <v>1</v>
      </c>
      <c r="AW69" s="16">
        <v>1100</v>
      </c>
      <c r="AX69" s="16"/>
      <c r="AY69" s="39">
        <f t="shared" si="33"/>
        <v>1100</v>
      </c>
      <c r="AZ69" s="42"/>
      <c r="BA69" s="42"/>
      <c r="BB69" s="42"/>
      <c r="BC69" s="12"/>
      <c r="BD69" s="16"/>
      <c r="BE69" s="16"/>
      <c r="BF69" s="16"/>
      <c r="BG69" s="39"/>
      <c r="BH69" s="42"/>
      <c r="BI69" s="42"/>
      <c r="BJ69" s="42"/>
      <c r="BK69" s="12"/>
      <c r="BL69" s="16"/>
      <c r="BM69" s="16"/>
      <c r="BN69" s="16"/>
      <c r="BO69" s="39"/>
      <c r="BP69" s="42"/>
      <c r="BQ69" s="42"/>
      <c r="BR69" s="42"/>
      <c r="BS69" s="12"/>
      <c r="BT69" s="16"/>
      <c r="BU69" s="16"/>
      <c r="BV69" s="16"/>
      <c r="BW69" s="39"/>
    </row>
    <row r="70" spans="1:75" s="3" customFormat="1" ht="15" customHeight="1">
      <c r="A70" s="25">
        <f t="shared" si="23"/>
        <v>63</v>
      </c>
      <c r="B70" s="67" t="s">
        <v>513</v>
      </c>
      <c r="C70" s="42">
        <v>207</v>
      </c>
      <c r="D70" s="42">
        <v>13074</v>
      </c>
      <c r="E70" s="42"/>
      <c r="F70" s="24">
        <f t="shared" si="24"/>
        <v>63.15942028985507</v>
      </c>
      <c r="G70" s="70">
        <v>2133</v>
      </c>
      <c r="H70" s="70">
        <v>140</v>
      </c>
      <c r="I70" s="70"/>
      <c r="J70" s="70">
        <v>55337</v>
      </c>
      <c r="K70" s="70">
        <v>91</v>
      </c>
      <c r="L70" s="70"/>
      <c r="M70" s="40">
        <f t="shared" si="25"/>
        <v>55337.56875</v>
      </c>
      <c r="N70" s="42">
        <v>612134</v>
      </c>
      <c r="O70" s="42">
        <v>21</v>
      </c>
      <c r="P70" s="13">
        <f t="shared" si="26"/>
        <v>11.061815938561631</v>
      </c>
      <c r="Q70" s="13"/>
      <c r="R70" s="16">
        <v>612134</v>
      </c>
      <c r="S70" s="16">
        <v>21</v>
      </c>
      <c r="T70" s="40">
        <f t="shared" si="10"/>
        <v>11.061815938561631</v>
      </c>
      <c r="U70" s="42">
        <v>2</v>
      </c>
      <c r="V70" s="42"/>
      <c r="W70" s="43">
        <v>2</v>
      </c>
      <c r="X70" s="3">
        <f t="shared" si="27"/>
        <v>63</v>
      </c>
      <c r="Y70" s="16">
        <v>1</v>
      </c>
      <c r="Z70" s="16">
        <v>2</v>
      </c>
      <c r="AA70" s="16">
        <v>1</v>
      </c>
      <c r="AB70" s="16"/>
      <c r="AC70" s="16"/>
      <c r="AD70" s="40">
        <f t="shared" si="28"/>
        <v>1</v>
      </c>
      <c r="AE70" s="42">
        <v>334</v>
      </c>
      <c r="AF70" s="42">
        <v>21</v>
      </c>
      <c r="AG70" s="42">
        <v>211</v>
      </c>
      <c r="AH70" s="42">
        <v>36</v>
      </c>
      <c r="AI70" s="42"/>
      <c r="AJ70" s="24">
        <f t="shared" si="29"/>
        <v>211.225</v>
      </c>
      <c r="AK70" s="101">
        <v>99942</v>
      </c>
      <c r="AL70" s="25"/>
      <c r="AM70" s="40">
        <f t="shared" si="30"/>
        <v>473.1542194342526</v>
      </c>
      <c r="AN70" s="42">
        <v>294</v>
      </c>
      <c r="AO70" s="42">
        <v>67042</v>
      </c>
      <c r="AP70" s="42"/>
      <c r="AQ70" s="12">
        <f t="shared" si="31"/>
        <v>228.03401360544217</v>
      </c>
      <c r="AR70" s="16">
        <v>34</v>
      </c>
      <c r="AS70" s="16">
        <v>24000</v>
      </c>
      <c r="AT70" s="16"/>
      <c r="AU70" s="39">
        <f t="shared" si="32"/>
        <v>705.8823529411765</v>
      </c>
      <c r="AV70" s="42">
        <v>6</v>
      </c>
      <c r="AW70" s="42">
        <v>8900</v>
      </c>
      <c r="AX70" s="42"/>
      <c r="AY70" s="12">
        <f t="shared" si="33"/>
        <v>1483.3333333333333</v>
      </c>
      <c r="AZ70" s="16"/>
      <c r="BA70" s="16"/>
      <c r="BB70" s="16"/>
      <c r="BC70" s="39"/>
      <c r="BD70" s="42"/>
      <c r="BE70" s="42"/>
      <c r="BF70" s="42"/>
      <c r="BG70" s="12"/>
      <c r="BH70" s="16"/>
      <c r="BI70" s="16"/>
      <c r="BJ70" s="16"/>
      <c r="BK70" s="39"/>
      <c r="BL70" s="42"/>
      <c r="BM70" s="42"/>
      <c r="BN70" s="42"/>
      <c r="BO70" s="12"/>
      <c r="BP70" s="16"/>
      <c r="BQ70" s="16"/>
      <c r="BR70" s="16"/>
      <c r="BS70" s="39"/>
      <c r="BT70" s="42"/>
      <c r="BU70" s="42"/>
      <c r="BV70" s="42"/>
      <c r="BW70" s="12"/>
    </row>
    <row r="71" spans="1:75" ht="15" customHeight="1">
      <c r="A71" s="3">
        <f t="shared" si="23"/>
        <v>64</v>
      </c>
      <c r="B71" s="104" t="s">
        <v>514</v>
      </c>
      <c r="C71" s="16">
        <v>221</v>
      </c>
      <c r="D71" s="16">
        <v>12632</v>
      </c>
      <c r="E71" s="16"/>
      <c r="F71" s="40">
        <f t="shared" si="24"/>
        <v>57.158371040723985</v>
      </c>
      <c r="G71" s="102">
        <v>1470</v>
      </c>
      <c r="H71" s="102">
        <v>137</v>
      </c>
      <c r="I71" s="102"/>
      <c r="J71" s="102">
        <v>45221</v>
      </c>
      <c r="K71" s="102">
        <v>109</v>
      </c>
      <c r="L71" s="102"/>
      <c r="M71" s="24">
        <f t="shared" si="25"/>
        <v>45221.68125</v>
      </c>
      <c r="N71" s="16">
        <v>517342</v>
      </c>
      <c r="O71" s="16">
        <v>45</v>
      </c>
      <c r="P71" s="76">
        <f t="shared" si="26"/>
        <v>11.440131938924761</v>
      </c>
      <c r="Q71" s="76"/>
      <c r="R71" s="42">
        <v>517342</v>
      </c>
      <c r="S71" s="42">
        <v>45</v>
      </c>
      <c r="T71" s="24">
        <f t="shared" si="10"/>
        <v>11.440131938924761</v>
      </c>
      <c r="U71" s="16">
        <v>5</v>
      </c>
      <c r="V71" s="16"/>
      <c r="W71" s="71">
        <v>5</v>
      </c>
      <c r="X71" s="25">
        <f t="shared" si="27"/>
        <v>64</v>
      </c>
      <c r="Y71" s="42">
        <v>13</v>
      </c>
      <c r="Z71" s="42"/>
      <c r="AA71" s="42">
        <v>3</v>
      </c>
      <c r="AB71" s="42"/>
      <c r="AC71" s="42"/>
      <c r="AD71" s="24">
        <f t="shared" si="28"/>
        <v>3</v>
      </c>
      <c r="AE71" s="16">
        <v>190</v>
      </c>
      <c r="AF71" s="16"/>
      <c r="AG71" s="16">
        <v>50</v>
      </c>
      <c r="AH71" s="16">
        <v>153</v>
      </c>
      <c r="AI71" s="16"/>
      <c r="AJ71" s="40">
        <f t="shared" si="29"/>
        <v>50.95625</v>
      </c>
      <c r="AK71" s="103">
        <v>62587</v>
      </c>
      <c r="AL71" s="3"/>
      <c r="AM71" s="24">
        <f t="shared" si="30"/>
        <v>1228.2497240279652</v>
      </c>
      <c r="AN71" s="16">
        <v>156</v>
      </c>
      <c r="AO71" s="16">
        <v>39531</v>
      </c>
      <c r="AP71" s="16"/>
      <c r="AQ71" s="39">
        <f t="shared" si="31"/>
        <v>253.40384615384616</v>
      </c>
      <c r="AR71" s="42">
        <v>33</v>
      </c>
      <c r="AS71" s="42">
        <v>22031</v>
      </c>
      <c r="AT71" s="42"/>
      <c r="AU71" s="12">
        <f t="shared" si="32"/>
        <v>667.6060606060606</v>
      </c>
      <c r="AV71" s="16">
        <v>1</v>
      </c>
      <c r="AW71" s="16">
        <v>1025</v>
      </c>
      <c r="AX71" s="16"/>
      <c r="AY71" s="39">
        <f t="shared" si="33"/>
        <v>1025</v>
      </c>
      <c r="AZ71" s="42"/>
      <c r="BA71" s="42"/>
      <c r="BB71" s="42"/>
      <c r="BC71" s="12"/>
      <c r="BD71" s="16"/>
      <c r="BE71" s="16"/>
      <c r="BF71" s="16"/>
      <c r="BG71" s="39"/>
      <c r="BH71" s="42"/>
      <c r="BI71" s="42"/>
      <c r="BJ71" s="42"/>
      <c r="BK71" s="12"/>
      <c r="BL71" s="16"/>
      <c r="BM71" s="16"/>
      <c r="BN71" s="16"/>
      <c r="BO71" s="39"/>
      <c r="BP71" s="42"/>
      <c r="BQ71" s="42"/>
      <c r="BR71" s="42"/>
      <c r="BS71" s="12"/>
      <c r="BT71" s="16"/>
      <c r="BU71" s="16"/>
      <c r="BV71" s="16"/>
      <c r="BW71" s="39"/>
    </row>
    <row r="72" spans="1:75" s="3" customFormat="1" ht="15" customHeight="1">
      <c r="A72" s="25">
        <f t="shared" si="23"/>
        <v>65</v>
      </c>
      <c r="B72" s="67" t="s">
        <v>515</v>
      </c>
      <c r="C72" s="42">
        <v>249</v>
      </c>
      <c r="D72" s="42">
        <v>11804</v>
      </c>
      <c r="E72" s="42">
        <v>50</v>
      </c>
      <c r="F72" s="24">
        <f t="shared" si="24"/>
        <v>47.407630522088354</v>
      </c>
      <c r="G72" s="70">
        <v>1077</v>
      </c>
      <c r="H72" s="70">
        <v>80</v>
      </c>
      <c r="I72" s="70"/>
      <c r="J72" s="70">
        <v>48579</v>
      </c>
      <c r="K72" s="70">
        <v>34</v>
      </c>
      <c r="L72" s="70">
        <v>11</v>
      </c>
      <c r="M72" s="40">
        <f t="shared" si="25"/>
        <v>48579.21275252525</v>
      </c>
      <c r="N72" s="42">
        <v>497822</v>
      </c>
      <c r="O72" s="42">
        <v>39</v>
      </c>
      <c r="P72" s="13">
        <f t="shared" si="26"/>
        <v>10.247634158586116</v>
      </c>
      <c r="Q72" s="13"/>
      <c r="R72" s="16">
        <v>497822</v>
      </c>
      <c r="S72" s="16">
        <v>39</v>
      </c>
      <c r="T72" s="40">
        <f t="shared" si="10"/>
        <v>10.247634158586116</v>
      </c>
      <c r="U72" s="42">
        <v>8</v>
      </c>
      <c r="V72" s="42">
        <v>1</v>
      </c>
      <c r="W72" s="43">
        <v>7</v>
      </c>
      <c r="X72" s="3">
        <f t="shared" si="27"/>
        <v>65</v>
      </c>
      <c r="Y72" s="16">
        <v>4</v>
      </c>
      <c r="Z72" s="16"/>
      <c r="AA72" s="16">
        <v>1</v>
      </c>
      <c r="AB72" s="16"/>
      <c r="AC72" s="16"/>
      <c r="AD72" s="40">
        <f t="shared" si="28"/>
        <v>1</v>
      </c>
      <c r="AE72" s="42">
        <v>246</v>
      </c>
      <c r="AF72" s="42">
        <v>4</v>
      </c>
      <c r="AG72" s="42">
        <v>60</v>
      </c>
      <c r="AH72" s="42">
        <v>114</v>
      </c>
      <c r="AI72" s="42"/>
      <c r="AJ72" s="24">
        <f t="shared" si="29"/>
        <v>60.7125</v>
      </c>
      <c r="AK72" s="101">
        <v>65029</v>
      </c>
      <c r="AL72" s="25"/>
      <c r="AM72" s="40">
        <f t="shared" si="30"/>
        <v>1071.0973852172124</v>
      </c>
      <c r="AN72" s="42">
        <v>218</v>
      </c>
      <c r="AO72" s="42">
        <v>45933</v>
      </c>
      <c r="AP72" s="42"/>
      <c r="AQ72" s="12">
        <f t="shared" si="31"/>
        <v>210.7018348623853</v>
      </c>
      <c r="AR72" s="16">
        <v>27</v>
      </c>
      <c r="AS72" s="16">
        <v>17996</v>
      </c>
      <c r="AT72" s="16"/>
      <c r="AU72" s="39">
        <f t="shared" si="32"/>
        <v>666.5185185185185</v>
      </c>
      <c r="AV72" s="42">
        <v>1</v>
      </c>
      <c r="AW72" s="42">
        <v>1100</v>
      </c>
      <c r="AX72" s="42"/>
      <c r="AY72" s="12">
        <f t="shared" si="33"/>
        <v>1100</v>
      </c>
      <c r="AZ72" s="16"/>
      <c r="BA72" s="16"/>
      <c r="BB72" s="16"/>
      <c r="BC72" s="39"/>
      <c r="BD72" s="42"/>
      <c r="BE72" s="42"/>
      <c r="BF72" s="42"/>
      <c r="BG72" s="12"/>
      <c r="BH72" s="16"/>
      <c r="BI72" s="16"/>
      <c r="BJ72" s="16"/>
      <c r="BK72" s="39"/>
      <c r="BL72" s="42"/>
      <c r="BM72" s="42"/>
      <c r="BN72" s="42"/>
      <c r="BO72" s="12"/>
      <c r="BP72" s="16"/>
      <c r="BQ72" s="16"/>
      <c r="BR72" s="16"/>
      <c r="BS72" s="39"/>
      <c r="BT72" s="42"/>
      <c r="BU72" s="42"/>
      <c r="BV72" s="42"/>
      <c r="BW72" s="12"/>
    </row>
    <row r="73" spans="1:75" ht="15" customHeight="1">
      <c r="A73" s="3">
        <f t="shared" si="23"/>
        <v>66</v>
      </c>
      <c r="B73" s="104" t="s">
        <v>516</v>
      </c>
      <c r="C73" s="16">
        <v>241</v>
      </c>
      <c r="D73" s="16">
        <v>10756</v>
      </c>
      <c r="E73" s="16">
        <v>65</v>
      </c>
      <c r="F73" s="40">
        <f t="shared" si="24"/>
        <v>44.633402489626555</v>
      </c>
      <c r="G73" s="102">
        <v>558</v>
      </c>
      <c r="H73" s="102">
        <v>107</v>
      </c>
      <c r="I73" s="102"/>
      <c r="J73" s="102">
        <v>39221</v>
      </c>
      <c r="K73" s="102">
        <v>8</v>
      </c>
      <c r="L73" s="102"/>
      <c r="M73" s="24">
        <f t="shared" si="25"/>
        <v>39221.05</v>
      </c>
      <c r="N73" s="16">
        <v>383218</v>
      </c>
      <c r="O73" s="16">
        <v>18</v>
      </c>
      <c r="P73" s="76">
        <f t="shared" si="26"/>
        <v>9.770722609415097</v>
      </c>
      <c r="Q73" s="76"/>
      <c r="R73" s="42">
        <v>383218</v>
      </c>
      <c r="S73" s="42">
        <v>18</v>
      </c>
      <c r="T73" s="24">
        <f>R73/(J73+(K73/160)+(L73/43560))</f>
        <v>9.770722609415097</v>
      </c>
      <c r="U73" s="16"/>
      <c r="V73" s="16"/>
      <c r="W73" s="71"/>
      <c r="X73" s="25">
        <f t="shared" si="27"/>
        <v>66</v>
      </c>
      <c r="Y73" s="42">
        <v>5</v>
      </c>
      <c r="Z73" s="42"/>
      <c r="AA73" s="42">
        <v>1</v>
      </c>
      <c r="AB73" s="42">
        <v>40</v>
      </c>
      <c r="AC73" s="42"/>
      <c r="AD73" s="24">
        <f t="shared" si="28"/>
        <v>1.25</v>
      </c>
      <c r="AE73" s="16">
        <v>116</v>
      </c>
      <c r="AF73" s="16"/>
      <c r="AG73" s="16">
        <v>31</v>
      </c>
      <c r="AH73" s="16">
        <v>108</v>
      </c>
      <c r="AI73" s="16"/>
      <c r="AJ73" s="40">
        <f t="shared" si="29"/>
        <v>31.675</v>
      </c>
      <c r="AK73" s="103">
        <v>35784</v>
      </c>
      <c r="AL73" s="103">
        <v>25</v>
      </c>
      <c r="AM73" s="24">
        <f t="shared" si="30"/>
        <v>1129.7316495659036</v>
      </c>
      <c r="AN73" s="16">
        <v>99</v>
      </c>
      <c r="AO73" s="16">
        <v>22931</v>
      </c>
      <c r="AP73" s="16">
        <v>75</v>
      </c>
      <c r="AQ73" s="39">
        <f t="shared" si="31"/>
        <v>231.6338383838384</v>
      </c>
      <c r="AR73" s="42">
        <v>16</v>
      </c>
      <c r="AS73" s="42">
        <v>11362</v>
      </c>
      <c r="AT73" s="42">
        <v>50</v>
      </c>
      <c r="AU73" s="12">
        <f t="shared" si="32"/>
        <v>710.15625</v>
      </c>
      <c r="AV73" s="16">
        <v>1</v>
      </c>
      <c r="AW73" s="16">
        <v>1490</v>
      </c>
      <c r="AX73" s="16"/>
      <c r="AY73" s="39">
        <f t="shared" si="33"/>
        <v>1490</v>
      </c>
      <c r="AZ73" s="42"/>
      <c r="BA73" s="42"/>
      <c r="BB73" s="42"/>
      <c r="BC73" s="12"/>
      <c r="BD73" s="16"/>
      <c r="BE73" s="16"/>
      <c r="BF73" s="16"/>
      <c r="BG73" s="39"/>
      <c r="BH73" s="42"/>
      <c r="BI73" s="42"/>
      <c r="BJ73" s="42"/>
      <c r="BK73" s="12"/>
      <c r="BL73" s="16"/>
      <c r="BM73" s="16"/>
      <c r="BN73" s="16"/>
      <c r="BO73" s="39"/>
      <c r="BP73" s="42"/>
      <c r="BQ73" s="42"/>
      <c r="BR73" s="42"/>
      <c r="BS73" s="12"/>
      <c r="BT73" s="16"/>
      <c r="BU73" s="16"/>
      <c r="BV73" s="16"/>
      <c r="BW73" s="39"/>
    </row>
    <row r="74" spans="1:75" s="3" customFormat="1" ht="15" customHeight="1">
      <c r="A74" s="33">
        <f t="shared" si="23"/>
        <v>67</v>
      </c>
      <c r="B74" s="68" t="s">
        <v>517</v>
      </c>
      <c r="C74" s="47">
        <v>240</v>
      </c>
      <c r="D74" s="47">
        <v>11338</v>
      </c>
      <c r="E74" s="47"/>
      <c r="F74" s="62">
        <f t="shared" si="24"/>
        <v>47.24166666666667</v>
      </c>
      <c r="G74" s="113">
        <v>343</v>
      </c>
      <c r="H74" s="113">
        <v>80</v>
      </c>
      <c r="I74" s="113"/>
      <c r="J74" s="113">
        <v>43163</v>
      </c>
      <c r="K74" s="113">
        <v>107</v>
      </c>
      <c r="L74" s="113"/>
      <c r="M74" s="54">
        <f t="shared" si="25"/>
        <v>43163.66875</v>
      </c>
      <c r="N74" s="47">
        <v>387078</v>
      </c>
      <c r="O74" s="47">
        <v>97</v>
      </c>
      <c r="P74" s="59">
        <f t="shared" si="26"/>
        <v>8.96768071875262</v>
      </c>
      <c r="Q74" s="59"/>
      <c r="R74" s="57">
        <v>387078</v>
      </c>
      <c r="S74" s="57">
        <v>97</v>
      </c>
      <c r="T74" s="54">
        <f>R74/(J74+(K74/160)+(L74/43560))</f>
        <v>8.96768071875262</v>
      </c>
      <c r="U74" s="47"/>
      <c r="V74" s="47"/>
      <c r="W74" s="50"/>
      <c r="X74" s="22">
        <f t="shared" si="27"/>
        <v>67</v>
      </c>
      <c r="Y74" s="57">
        <v>3</v>
      </c>
      <c r="Z74" s="57">
        <v>1</v>
      </c>
      <c r="AA74" s="57">
        <v>1</v>
      </c>
      <c r="AB74" s="57"/>
      <c r="AC74" s="57"/>
      <c r="AD74" s="54">
        <f t="shared" si="28"/>
        <v>1</v>
      </c>
      <c r="AE74" s="47">
        <v>166</v>
      </c>
      <c r="AF74" s="47">
        <v>8</v>
      </c>
      <c r="AG74" s="47">
        <v>57</v>
      </c>
      <c r="AH74" s="47">
        <v>28</v>
      </c>
      <c r="AI74" s="47"/>
      <c r="AJ74" s="62">
        <f t="shared" si="29"/>
        <v>57.175</v>
      </c>
      <c r="AK74" s="113">
        <v>43430</v>
      </c>
      <c r="AL74" s="33"/>
      <c r="AM74" s="54">
        <f t="shared" si="30"/>
        <v>759.5977262789681</v>
      </c>
      <c r="AN74" s="47">
        <v>153</v>
      </c>
      <c r="AO74" s="47">
        <v>35059</v>
      </c>
      <c r="AP74" s="47"/>
      <c r="AQ74" s="59">
        <f t="shared" si="31"/>
        <v>229.1437908496732</v>
      </c>
      <c r="AR74" s="57">
        <v>13</v>
      </c>
      <c r="AS74" s="57">
        <v>8371</v>
      </c>
      <c r="AT74" s="57"/>
      <c r="AU74" s="55">
        <f t="shared" si="32"/>
        <v>643.9230769230769</v>
      </c>
      <c r="AV74" s="47"/>
      <c r="AW74" s="47"/>
      <c r="AX74" s="47"/>
      <c r="AY74" s="59"/>
      <c r="AZ74" s="57"/>
      <c r="BA74" s="57"/>
      <c r="BB74" s="57"/>
      <c r="BC74" s="55"/>
      <c r="BD74" s="47"/>
      <c r="BE74" s="47"/>
      <c r="BF74" s="47"/>
      <c r="BG74" s="59"/>
      <c r="BH74" s="57"/>
      <c r="BI74" s="57"/>
      <c r="BJ74" s="57"/>
      <c r="BK74" s="55"/>
      <c r="BL74" s="47"/>
      <c r="BM74" s="47"/>
      <c r="BN74" s="47"/>
      <c r="BO74" s="59"/>
      <c r="BP74" s="57"/>
      <c r="BQ74" s="57"/>
      <c r="BR74" s="57"/>
      <c r="BS74" s="55"/>
      <c r="BT74" s="47"/>
      <c r="BU74" s="47"/>
      <c r="BV74" s="47"/>
      <c r="BW74" s="59"/>
    </row>
    <row r="75" spans="2:75" s="72" customFormat="1" ht="15" customHeight="1">
      <c r="B75" s="72" t="s">
        <v>216</v>
      </c>
      <c r="C75" s="64">
        <f>SUM(C8:C74)</f>
        <v>10989.166666666666</v>
      </c>
      <c r="D75" s="64">
        <f>SUM(D8:D74)+FLOOR(SUM(E8:E74),100)/100</f>
        <v>595095</v>
      </c>
      <c r="E75" s="64">
        <f>SUM(E8:E74)-FLOOR(SUM(E8:E74),100)</f>
        <v>69</v>
      </c>
      <c r="F75" s="73">
        <f>(D75+(E75/100))/C75</f>
        <v>54.152940623341166</v>
      </c>
      <c r="G75" s="64">
        <f>SUM(G8:G74)+FLOOR(SUM(H8:H74),160)/160+FLOOR(SUM(I8:I74)/43520,1)</f>
        <v>30754</v>
      </c>
      <c r="H75" s="64">
        <f>SUM(H8:H74)+FLOOR(SUM(I8:I74)/272,1)-FLOOR(SUM(H8:H74)+FLOOR(SUM(I8:I74)/272,1),160)</f>
        <v>78</v>
      </c>
      <c r="I75" s="64">
        <f>SUM(I8:I74)-FLOOR(SUM(I8:I74),272)</f>
        <v>83</v>
      </c>
      <c r="J75" s="64">
        <f>SUM(J8:J74)+FLOOR(SUM(K8:K74),160)/160+FLOOR(SUM(L8:L74)/43520,1)</f>
        <v>2649148</v>
      </c>
      <c r="K75" s="64">
        <f>SUM(K8:K74)+FLOOR(SUM(L8:L74)/272,1)-FLOOR(SUM(K8:K74)+FLOOR(SUM(L8:L74)/272,1),160)</f>
        <v>132</v>
      </c>
      <c r="L75" s="64">
        <f>SUM(L8:L74)-FLOOR(SUM(L8:L74),272)</f>
        <v>0.75</v>
      </c>
      <c r="M75" s="73">
        <f>J75+(K75/160)+(L75/43560)</f>
        <v>2649148.825017218</v>
      </c>
      <c r="N75" s="64">
        <f>SUM(N8:N74)+FLOOR(SUM(O8:O74),100)/100</f>
        <v>39573943</v>
      </c>
      <c r="O75" s="64">
        <f>SUM(O8:O74)-FLOOR(SUM(O8:O74),100)</f>
        <v>68</v>
      </c>
      <c r="P75" s="56">
        <f>N75/(J75+(K75/160)+(L75/43560))</f>
        <v>14.938361569679948</v>
      </c>
      <c r="Q75" s="64"/>
      <c r="R75" s="64">
        <f>SUM(R8:R74)+FLOOR(SUM(S8:S74),100)/100</f>
        <v>40170630</v>
      </c>
      <c r="S75" s="63">
        <f>SUM(S8:S74)-FLOOR(SUM(S8:S74),100)</f>
        <v>84</v>
      </c>
      <c r="T75" s="73">
        <f>R75/(J75+(K75/160)+(L75/43560))</f>
        <v>15.163598821119049</v>
      </c>
      <c r="U75" s="64">
        <f>SUM(U8:U74)</f>
        <v>884</v>
      </c>
      <c r="V75" s="64">
        <f>SUM(V8:V74)</f>
        <v>231</v>
      </c>
      <c r="W75" s="74">
        <f>SUM(W8:W74)</f>
        <v>653</v>
      </c>
      <c r="Y75" s="64">
        <f>SUM(Y8:Y74)</f>
        <v>355.33333333333337</v>
      </c>
      <c r="Z75" s="64">
        <f>SUM(Z8:Z74)</f>
        <v>156</v>
      </c>
      <c r="AA75" s="64">
        <f>SUM(AA8:AA74)+FLOOR(SUM(AB8:AB74),160)/160+FLOOR(SUM(AC8:AC74)/43520,1)</f>
        <v>134</v>
      </c>
      <c r="AB75" s="64">
        <f>SUM(AB8:AB74)+FLOOR(SUM(AC8:AC74)/272,1)-FLOOR(SUM(AB8:AB74)+FLOOR(SUM(AC8:AC74)/272,1),160)</f>
        <v>112</v>
      </c>
      <c r="AC75" s="64">
        <f>SUM(AC8:AC74)-FLOOR(SUM(AC8:AC74),272)</f>
        <v>111</v>
      </c>
      <c r="AD75" s="73">
        <f>AA75+(AB75/160)+(AC75/43560)</f>
        <v>134.70254820936637</v>
      </c>
      <c r="AE75" s="64">
        <f>SUM(AE8:AE74)</f>
        <v>23568.666666666664</v>
      </c>
      <c r="AF75" s="64">
        <f>SUM(AF8:AF74)</f>
        <v>7112</v>
      </c>
      <c r="AG75" s="64">
        <f>SUM(AG8:AG74)+FLOOR(SUM(AH8:AH74),160)/160+FLOOR(SUM(AI8:AI74)/43520,1)</f>
        <v>8506</v>
      </c>
      <c r="AH75" s="64">
        <f>SUM(AH8:AH74)+FLOOR(SUM(AI8:AI74)/272,1)-FLOOR(SUM(AH8:AH74)+FLOOR(SUM(AI8:AI74)/272,1),160)</f>
        <v>67.5</v>
      </c>
      <c r="AI75" s="64">
        <f>SUM(AI8:AI74)-FLOOR(SUM(AI8:AI74),272)</f>
        <v>141.5</v>
      </c>
      <c r="AJ75" s="73">
        <f>AG75+(AH75/160)+(AI75/43560)</f>
        <v>8506.42512339302</v>
      </c>
      <c r="AK75" s="64">
        <f>SUM(AK8:AK74)+FLOOR(SUM(AL8:AL74),100)/100</f>
        <v>8149598</v>
      </c>
      <c r="AL75" s="64">
        <f>SUM(AL8:AL74)-FLOOR(SUM(AL8:AL74),100)</f>
        <v>94</v>
      </c>
      <c r="AM75" s="73">
        <f>(AK75+(AL75/100))/AJ75</f>
        <v>958.0521572556098</v>
      </c>
      <c r="AN75" s="64">
        <f>SUM(AN8:AN74)</f>
        <v>19981.666666666664</v>
      </c>
      <c r="AO75" s="64">
        <f>SUM(AO8:AO74)+FLOOR(SUM(AP8:AP74)/100,1)</f>
        <v>4657391</v>
      </c>
      <c r="AP75" s="64">
        <f>SUM(AP8:AP74)-FLOOR(SUM(AP8:AP74),100)</f>
        <v>95</v>
      </c>
      <c r="AQ75" s="69">
        <f>(AO75+(AP75/100))/AN75</f>
        <v>233.08325715238973</v>
      </c>
      <c r="AR75" s="64">
        <f>SUM(AR8:AR74)</f>
        <v>2653</v>
      </c>
      <c r="AS75" s="64">
        <f>SUM(AS8:AS74)+FLOOR(SUM(AT8:AT74)/100,1)</f>
        <v>1876111</v>
      </c>
      <c r="AT75" s="64">
        <f>SUM(AT8:AT74)-FLOOR(SUM(AT8:AT74),100)</f>
        <v>99</v>
      </c>
      <c r="AU75" s="69">
        <f>(AS75+(AT75/100))/AR75</f>
        <v>707.166223143611</v>
      </c>
      <c r="AV75" s="64">
        <f>SUM(AV8:AV74)</f>
        <v>880</v>
      </c>
      <c r="AW75" s="64">
        <f>SUM(AW8:AW74)+FLOOR(SUM(AX8:AX74)/100,1)</f>
        <v>1400867</v>
      </c>
      <c r="AX75" s="64">
        <f>SUM(AX8:AX74)-FLOOR(SUM(AX8:AX74),100)</f>
        <v>50</v>
      </c>
      <c r="AY75" s="69">
        <f>(AW75+(AX75/100))/AV75</f>
        <v>1591.8948863636363</v>
      </c>
      <c r="AZ75" s="64">
        <f>SUM(AZ8:AZ74)</f>
        <v>51</v>
      </c>
      <c r="BA75" s="64">
        <f>SUM(BA8:BA74)+FLOOR(SUM(BB8:BB74)/100,1)</f>
        <v>194177</v>
      </c>
      <c r="BB75" s="64">
        <f>SUM(BB8:BB74)-FLOOR(SUM(BB8:BB74),100)</f>
        <v>50</v>
      </c>
      <c r="BC75" s="69">
        <f>(BA75+(BB75/100))/AZ75</f>
        <v>3807.401960784314</v>
      </c>
      <c r="BD75" s="64">
        <f>SUM(BD8:BD74)</f>
        <v>3</v>
      </c>
      <c r="BE75" s="64">
        <f>SUM(BE8:BE74)+SUM(BF8:BF74)/100</f>
        <v>21050</v>
      </c>
      <c r="BF75" s="64">
        <f>SUM(BF8:BF74)-FLOOR(SUM(BF8:BF74),100)</f>
        <v>0</v>
      </c>
      <c r="BG75" s="69">
        <f>(BE75+(BF75/100))/BD75</f>
        <v>7016.666666666667</v>
      </c>
      <c r="BH75" s="64"/>
      <c r="BI75" s="64"/>
      <c r="BJ75" s="64"/>
      <c r="BK75" s="69"/>
      <c r="BL75" s="64"/>
      <c r="BM75" s="64"/>
      <c r="BN75" s="64"/>
      <c r="BO75" s="69"/>
      <c r="BP75" s="64"/>
      <c r="BQ75" s="64"/>
      <c r="BR75" s="64"/>
      <c r="BS75" s="69"/>
      <c r="BT75" s="64"/>
      <c r="BU75" s="64"/>
      <c r="BV75" s="64"/>
      <c r="BW75" s="69"/>
    </row>
    <row r="76" spans="1:75" ht="15" customHeight="1">
      <c r="A76" s="3"/>
      <c r="B76" s="3"/>
      <c r="C76" s="16">
        <f>10989+1/6</f>
        <v>10989.166666666666</v>
      </c>
      <c r="D76" s="16">
        <v>595095</v>
      </c>
      <c r="E76" s="16">
        <v>69</v>
      </c>
      <c r="F76" s="40">
        <f>(D76+(E76/100))/C76</f>
        <v>54.152940623341166</v>
      </c>
      <c r="G76" s="102">
        <v>30754</v>
      </c>
      <c r="H76" s="102">
        <v>78</v>
      </c>
      <c r="I76" s="102">
        <v>82.75</v>
      </c>
      <c r="J76" s="102">
        <v>2649148</v>
      </c>
      <c r="K76" s="102">
        <v>132</v>
      </c>
      <c r="L76" s="102">
        <v>1.25</v>
      </c>
      <c r="M76" s="24">
        <f>J76+(K76/160)+(L76/43560)</f>
        <v>2649148.825028696</v>
      </c>
      <c r="N76" s="16">
        <v>39573943</v>
      </c>
      <c r="O76" s="16">
        <v>68</v>
      </c>
      <c r="P76" s="76">
        <f>N76/(J76+(K76/160)+(L76/43560))</f>
        <v>14.938361569615225</v>
      </c>
      <c r="Q76" s="42"/>
      <c r="R76" s="42">
        <v>40170630</v>
      </c>
      <c r="S76" s="42">
        <v>74</v>
      </c>
      <c r="T76" s="24">
        <f>R76/(J76+(K76/160)+(L76/43560))</f>
        <v>15.163598821053348</v>
      </c>
      <c r="U76" s="16">
        <v>884</v>
      </c>
      <c r="V76" s="16">
        <v>231</v>
      </c>
      <c r="W76" s="71">
        <v>653</v>
      </c>
      <c r="Y76" s="42">
        <f>355+1/3</f>
        <v>355.3333333333333</v>
      </c>
      <c r="Z76" s="42">
        <v>156</v>
      </c>
      <c r="AA76" s="42">
        <v>134</v>
      </c>
      <c r="AB76" s="42">
        <v>112</v>
      </c>
      <c r="AC76" s="42">
        <v>111</v>
      </c>
      <c r="AD76" s="24">
        <f>AA76+(AB76/160)+(AC76/43560)</f>
        <v>134.70254820936637</v>
      </c>
      <c r="AE76" s="16">
        <f>23568+2/3</f>
        <v>23568.666666666668</v>
      </c>
      <c r="AF76" s="16">
        <v>7112</v>
      </c>
      <c r="AG76" s="16">
        <v>8506</v>
      </c>
      <c r="AH76" s="16">
        <v>67.5</v>
      </c>
      <c r="AI76" s="16">
        <v>141.5</v>
      </c>
      <c r="AJ76" s="40">
        <f>AG76+(AH76/160)+(AI76/43560)</f>
        <v>8506.42512339302</v>
      </c>
      <c r="AK76" s="42">
        <v>8149598</v>
      </c>
      <c r="AL76" s="42">
        <v>94</v>
      </c>
      <c r="AM76" s="24">
        <f>(AK76+(AL76/100))/AJ76</f>
        <v>958.0521572556098</v>
      </c>
      <c r="AN76" s="16">
        <f>19981+2/3</f>
        <v>19981.666666666668</v>
      </c>
      <c r="AO76" s="16">
        <v>4657391</v>
      </c>
      <c r="AP76" s="16">
        <v>95</v>
      </c>
      <c r="AQ76" s="39">
        <f>(AO76+(AP76/100))/AN76</f>
        <v>233.08325715238968</v>
      </c>
      <c r="AR76" s="42">
        <v>2653</v>
      </c>
      <c r="AS76" s="42">
        <v>1876111</v>
      </c>
      <c r="AT76" s="42">
        <v>99</v>
      </c>
      <c r="AU76" s="12">
        <f>(AS76+(AT76/100))/AR76</f>
        <v>707.166223143611</v>
      </c>
      <c r="AV76" s="16">
        <v>880</v>
      </c>
      <c r="AW76" s="16">
        <v>1400867</v>
      </c>
      <c r="AX76" s="16">
        <v>50</v>
      </c>
      <c r="AY76" s="39">
        <f>(AW76+(AX76/100))/AV76</f>
        <v>1591.8948863636363</v>
      </c>
      <c r="AZ76" s="42">
        <v>51</v>
      </c>
      <c r="BA76" s="42">
        <v>194177</v>
      </c>
      <c r="BB76" s="42">
        <v>50</v>
      </c>
      <c r="BC76" s="12">
        <f>(BA76+(BB76/100))/AZ76</f>
        <v>3807.401960784314</v>
      </c>
      <c r="BD76" s="16">
        <v>3</v>
      </c>
      <c r="BE76" s="16">
        <v>21050</v>
      </c>
      <c r="BF76" s="16"/>
      <c r="BG76" s="39">
        <f>(BE76+(BF76/100))/BD76</f>
        <v>7016.666666666667</v>
      </c>
      <c r="BH76" s="42"/>
      <c r="BI76" s="42"/>
      <c r="BJ76" s="42"/>
      <c r="BK76" s="12"/>
      <c r="BL76" s="16"/>
      <c r="BM76" s="16"/>
      <c r="BN76" s="16"/>
      <c r="BO76" s="39"/>
      <c r="BP76" s="42"/>
      <c r="BQ76" s="42"/>
      <c r="BR76" s="42"/>
      <c r="BS76" s="12"/>
      <c r="BT76" s="16"/>
      <c r="BU76" s="16"/>
      <c r="BV76" s="16"/>
      <c r="BW76" s="39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35"/>
  <sheetViews>
    <sheetView tabSelected="1" zoomScalePageLayoutView="0" workbookViewId="0" topLeftCell="A1">
      <selection activeCell="B4" sqref="B4"/>
    </sheetView>
  </sheetViews>
  <sheetFormatPr defaultColWidth="8.75390625" defaultRowHeight="12.75"/>
  <cols>
    <col min="1" max="2" width="8.75390625" style="25" customWidth="1"/>
    <col min="3" max="3" width="25.625" style="25" customWidth="1"/>
    <col min="4" max="7" width="8.75390625" style="25" customWidth="1"/>
    <col min="8" max="9" width="9.125" style="25" bestFit="1" customWidth="1"/>
    <col min="10" max="10" width="8.75390625" style="25" customWidth="1"/>
    <col min="11" max="11" width="11.375" style="25" bestFit="1" customWidth="1"/>
    <col min="12" max="13" width="9.125" style="25" bestFit="1" customWidth="1"/>
    <col min="14" max="14" width="11.25390625" style="25" bestFit="1" customWidth="1"/>
    <col min="15" max="15" width="12.375" style="25" bestFit="1" customWidth="1"/>
    <col min="16" max="16" width="9.125" style="25" bestFit="1" customWidth="1"/>
    <col min="17" max="34" width="8.75390625" style="25" customWidth="1"/>
    <col min="35" max="35" width="11.625" style="25" bestFit="1" customWidth="1"/>
    <col min="36" max="16384" width="8.75390625" style="25" customWidth="1"/>
  </cols>
  <sheetData>
    <row r="1" spans="2:23" s="3" customFormat="1" ht="15" customHeight="1">
      <c r="B1" s="93" t="s">
        <v>253</v>
      </c>
      <c r="H1" s="4" t="s">
        <v>217</v>
      </c>
      <c r="W1" s="5"/>
    </row>
    <row r="2" spans="2:23" s="3" customFormat="1" ht="15" customHeight="1">
      <c r="B2" s="3" t="s">
        <v>218</v>
      </c>
      <c r="W2" s="5"/>
    </row>
    <row r="3" spans="1:38" ht="15" customHeight="1">
      <c r="A3" s="3"/>
      <c r="B3" s="3"/>
      <c r="C3" s="3"/>
      <c r="D3" s="3"/>
      <c r="E3" s="3"/>
      <c r="F3" s="5"/>
      <c r="G3" s="5"/>
      <c r="H3" s="3"/>
      <c r="I3" s="3"/>
      <c r="J3" s="3" t="s">
        <v>219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86" t="s">
        <v>220</v>
      </c>
    </row>
    <row r="4" spans="3:38" ht="15" customHeight="1">
      <c r="C4" s="27"/>
      <c r="D4" s="28" t="s">
        <v>38</v>
      </c>
      <c r="E4" s="3"/>
      <c r="F4" s="5"/>
      <c r="G4" s="7"/>
      <c r="H4" s="87" t="s">
        <v>221</v>
      </c>
      <c r="N4" s="29"/>
      <c r="Q4" s="29"/>
      <c r="R4" s="28" t="s">
        <v>45</v>
      </c>
      <c r="S4" s="3"/>
      <c r="T4" s="7"/>
      <c r="U4" s="5"/>
      <c r="V4" s="5"/>
      <c r="W4" s="86" t="s">
        <v>223</v>
      </c>
      <c r="AB4" s="40"/>
      <c r="AH4" s="29"/>
      <c r="AK4" s="29"/>
      <c r="AL4" s="25" t="s">
        <v>224</v>
      </c>
    </row>
    <row r="5" spans="3:75" ht="15" customHeight="1">
      <c r="C5" s="27"/>
      <c r="D5" s="25" t="s">
        <v>39</v>
      </c>
      <c r="F5" s="27"/>
      <c r="G5" s="30" t="s">
        <v>225</v>
      </c>
      <c r="H5" s="25" t="s">
        <v>226</v>
      </c>
      <c r="K5" s="25" t="s">
        <v>226</v>
      </c>
      <c r="N5" s="29"/>
      <c r="O5" s="25" t="s">
        <v>131</v>
      </c>
      <c r="Q5" s="29"/>
      <c r="R5" s="31" t="s">
        <v>132</v>
      </c>
      <c r="S5" s="25" t="s">
        <v>133</v>
      </c>
      <c r="T5" s="29" t="s">
        <v>134</v>
      </c>
      <c r="U5" s="27"/>
      <c r="V5" s="27"/>
      <c r="W5" s="27" t="s">
        <v>135</v>
      </c>
      <c r="AB5" s="40"/>
      <c r="AC5" s="25" t="s">
        <v>136</v>
      </c>
      <c r="AH5" s="29"/>
      <c r="AI5" s="25" t="s">
        <v>131</v>
      </c>
      <c r="AK5" s="29"/>
      <c r="AL5" s="25" t="s">
        <v>137</v>
      </c>
      <c r="AP5" s="25" t="s">
        <v>138</v>
      </c>
      <c r="AT5" s="25" t="s">
        <v>139</v>
      </c>
      <c r="AX5" s="25" t="s">
        <v>140</v>
      </c>
      <c r="BB5" s="25" t="s">
        <v>141</v>
      </c>
      <c r="BF5" s="25" t="s">
        <v>142</v>
      </c>
      <c r="BJ5" s="25" t="s">
        <v>143</v>
      </c>
      <c r="BN5" s="25" t="s">
        <v>144</v>
      </c>
      <c r="BR5" s="25" t="s">
        <v>145</v>
      </c>
      <c r="BW5" s="25" t="s">
        <v>349</v>
      </c>
    </row>
    <row r="6" spans="2:70" ht="15" customHeight="1">
      <c r="B6" s="31" t="s">
        <v>146</v>
      </c>
      <c r="C6" s="27"/>
      <c r="D6" s="31" t="s">
        <v>148</v>
      </c>
      <c r="E6" s="31" t="s">
        <v>149</v>
      </c>
      <c r="F6" s="32"/>
      <c r="G6" s="30" t="s">
        <v>150</v>
      </c>
      <c r="H6" s="25" t="s">
        <v>151</v>
      </c>
      <c r="K6" s="25" t="s">
        <v>152</v>
      </c>
      <c r="N6" s="29"/>
      <c r="O6" s="25" t="s">
        <v>153</v>
      </c>
      <c r="Q6" s="29"/>
      <c r="R6" s="31" t="s">
        <v>154</v>
      </c>
      <c r="S6" s="25" t="s">
        <v>155</v>
      </c>
      <c r="T6" s="29" t="s">
        <v>156</v>
      </c>
      <c r="V6" s="31" t="s">
        <v>146</v>
      </c>
      <c r="W6" s="32" t="s">
        <v>157</v>
      </c>
      <c r="X6" s="31" t="s">
        <v>158</v>
      </c>
      <c r="Y6" s="25" t="s">
        <v>112</v>
      </c>
      <c r="AB6" s="40"/>
      <c r="AC6" s="31" t="s">
        <v>157</v>
      </c>
      <c r="AD6" s="31" t="s">
        <v>158</v>
      </c>
      <c r="AE6" s="25" t="s">
        <v>112</v>
      </c>
      <c r="AH6" s="29"/>
      <c r="AI6" s="25" t="s">
        <v>159</v>
      </c>
      <c r="AK6" s="29"/>
      <c r="AL6" s="25" t="s">
        <v>160</v>
      </c>
      <c r="AP6" s="25" t="s">
        <v>161</v>
      </c>
      <c r="AT6" s="25" t="s">
        <v>162</v>
      </c>
      <c r="AX6" s="25" t="s">
        <v>163</v>
      </c>
      <c r="BB6" s="25" t="s">
        <v>164</v>
      </c>
      <c r="BF6" s="25" t="s">
        <v>165</v>
      </c>
      <c r="BJ6" s="25" t="s">
        <v>166</v>
      </c>
      <c r="BN6" s="25" t="s">
        <v>167</v>
      </c>
      <c r="BR6" s="25" t="s">
        <v>168</v>
      </c>
    </row>
    <row r="7" spans="1:76" ht="15" customHeight="1">
      <c r="A7" s="34" t="s">
        <v>375</v>
      </c>
      <c r="B7" s="34" t="s">
        <v>170</v>
      </c>
      <c r="C7" s="33" t="s">
        <v>171</v>
      </c>
      <c r="D7" s="34" t="s">
        <v>173</v>
      </c>
      <c r="E7" s="34" t="s">
        <v>174</v>
      </c>
      <c r="F7" s="34" t="s">
        <v>175</v>
      </c>
      <c r="G7" s="36" t="s">
        <v>176</v>
      </c>
      <c r="H7" s="34" t="s">
        <v>103</v>
      </c>
      <c r="I7" s="34" t="s">
        <v>105</v>
      </c>
      <c r="J7" s="34" t="s">
        <v>107</v>
      </c>
      <c r="K7" s="34" t="s">
        <v>103</v>
      </c>
      <c r="L7" s="34" t="s">
        <v>105</v>
      </c>
      <c r="M7" s="34" t="s">
        <v>107</v>
      </c>
      <c r="N7" s="37" t="s">
        <v>177</v>
      </c>
      <c r="O7" s="34" t="s">
        <v>174</v>
      </c>
      <c r="P7" s="34" t="s">
        <v>175</v>
      </c>
      <c r="Q7" s="38" t="s">
        <v>178</v>
      </c>
      <c r="R7" s="34" t="s">
        <v>179</v>
      </c>
      <c r="S7" s="33" t="s">
        <v>180</v>
      </c>
      <c r="T7" s="36" t="s">
        <v>181</v>
      </c>
      <c r="U7" s="34" t="s">
        <v>375</v>
      </c>
      <c r="V7" s="34" t="s">
        <v>170</v>
      </c>
      <c r="W7" s="34" t="s">
        <v>182</v>
      </c>
      <c r="X7" s="34" t="s">
        <v>182</v>
      </c>
      <c r="Y7" s="34" t="s">
        <v>103</v>
      </c>
      <c r="Z7" s="34" t="s">
        <v>105</v>
      </c>
      <c r="AA7" s="34" t="s">
        <v>107</v>
      </c>
      <c r="AB7" s="54" t="s">
        <v>183</v>
      </c>
      <c r="AC7" s="34" t="s">
        <v>182</v>
      </c>
      <c r="AD7" s="34" t="s">
        <v>182</v>
      </c>
      <c r="AE7" s="34" t="s">
        <v>103</v>
      </c>
      <c r="AF7" s="34" t="s">
        <v>105</v>
      </c>
      <c r="AG7" s="34" t="s">
        <v>107</v>
      </c>
      <c r="AH7" s="37" t="s">
        <v>177</v>
      </c>
      <c r="AI7" s="34" t="s">
        <v>174</v>
      </c>
      <c r="AJ7" s="34" t="s">
        <v>175</v>
      </c>
      <c r="AK7" s="36" t="s">
        <v>184</v>
      </c>
      <c r="AL7" s="34" t="s">
        <v>185</v>
      </c>
      <c r="AM7" s="34" t="s">
        <v>186</v>
      </c>
      <c r="AN7" s="34" t="s">
        <v>175</v>
      </c>
      <c r="AO7" s="34" t="s">
        <v>187</v>
      </c>
      <c r="AP7" s="34" t="s">
        <v>185</v>
      </c>
      <c r="AQ7" s="34" t="s">
        <v>186</v>
      </c>
      <c r="AR7" s="34" t="s">
        <v>175</v>
      </c>
      <c r="AS7" s="34" t="s">
        <v>187</v>
      </c>
      <c r="AT7" s="34" t="s">
        <v>185</v>
      </c>
      <c r="AU7" s="34" t="s">
        <v>186</v>
      </c>
      <c r="AV7" s="34" t="s">
        <v>175</v>
      </c>
      <c r="AW7" s="34" t="s">
        <v>187</v>
      </c>
      <c r="AX7" s="34" t="s">
        <v>185</v>
      </c>
      <c r="AY7" s="34" t="s">
        <v>186</v>
      </c>
      <c r="AZ7" s="34" t="s">
        <v>175</v>
      </c>
      <c r="BA7" s="34" t="s">
        <v>187</v>
      </c>
      <c r="BB7" s="34" t="s">
        <v>185</v>
      </c>
      <c r="BC7" s="34" t="s">
        <v>186</v>
      </c>
      <c r="BD7" s="34" t="s">
        <v>175</v>
      </c>
      <c r="BE7" s="34" t="s">
        <v>187</v>
      </c>
      <c r="BF7" s="34" t="s">
        <v>185</v>
      </c>
      <c r="BG7" s="34" t="s">
        <v>186</v>
      </c>
      <c r="BH7" s="34" t="s">
        <v>175</v>
      </c>
      <c r="BI7" s="34" t="s">
        <v>187</v>
      </c>
      <c r="BJ7" s="34" t="s">
        <v>185</v>
      </c>
      <c r="BK7" s="34" t="s">
        <v>186</v>
      </c>
      <c r="BL7" s="34" t="s">
        <v>175</v>
      </c>
      <c r="BM7" s="34" t="s">
        <v>187</v>
      </c>
      <c r="BN7" s="34" t="s">
        <v>185</v>
      </c>
      <c r="BO7" s="34" t="s">
        <v>186</v>
      </c>
      <c r="BP7" s="34" t="s">
        <v>175</v>
      </c>
      <c r="BQ7" s="34" t="s">
        <v>187</v>
      </c>
      <c r="BR7" s="34" t="s">
        <v>185</v>
      </c>
      <c r="BS7" s="34" t="s">
        <v>186</v>
      </c>
      <c r="BT7" s="34" t="s">
        <v>175</v>
      </c>
      <c r="BU7" s="34" t="s">
        <v>187</v>
      </c>
      <c r="BW7" s="33" t="s">
        <v>350</v>
      </c>
      <c r="BX7" s="33" t="s">
        <v>351</v>
      </c>
    </row>
    <row r="8" spans="1:76" ht="15" customHeight="1">
      <c r="A8" s="25">
        <v>1</v>
      </c>
      <c r="B8" s="25">
        <v>1</v>
      </c>
      <c r="C8" s="25" t="s">
        <v>518</v>
      </c>
      <c r="D8" s="42">
        <v>2716.8</v>
      </c>
      <c r="E8" s="42">
        <v>140827</v>
      </c>
      <c r="F8" s="42">
        <v>75</v>
      </c>
      <c r="G8" s="24">
        <f>(E8+(F8/100))/D8</f>
        <v>51.83589148998822</v>
      </c>
      <c r="H8" s="70">
        <v>5648</v>
      </c>
      <c r="I8" s="70">
        <v>28</v>
      </c>
      <c r="J8" s="70"/>
      <c r="K8" s="70">
        <v>219887</v>
      </c>
      <c r="L8" s="70">
        <v>89</v>
      </c>
      <c r="M8" s="70"/>
      <c r="N8" s="40">
        <f aca="true" t="shared" si="0" ref="N8:N32">K8+(L8/160)+(M8/43560)</f>
        <v>219887.55625</v>
      </c>
      <c r="O8" s="42">
        <v>1074743</v>
      </c>
      <c r="P8" s="42">
        <v>87</v>
      </c>
      <c r="Q8" s="24">
        <f aca="true" t="shared" si="1" ref="Q8:Q24">O8/(K8+(L8/160)+(M8/43560))</f>
        <v>4.887693593620535</v>
      </c>
      <c r="R8" s="16"/>
      <c r="S8" s="16"/>
      <c r="T8" s="71"/>
      <c r="U8" s="25">
        <v>1</v>
      </c>
      <c r="V8" s="25">
        <v>1</v>
      </c>
      <c r="W8" s="42">
        <v>2</v>
      </c>
      <c r="X8" s="42">
        <v>2</v>
      </c>
      <c r="Y8" s="42">
        <v>2</v>
      </c>
      <c r="Z8" s="42"/>
      <c r="AA8" s="42"/>
      <c r="AB8" s="24">
        <f aca="true" t="shared" si="2" ref="AB8:AB33">Y8+(Z8/160)+(AA8/43560)</f>
        <v>2</v>
      </c>
      <c r="AC8" s="16">
        <v>613</v>
      </c>
      <c r="AD8" s="16">
        <v>108</v>
      </c>
      <c r="AE8" s="16">
        <v>533</v>
      </c>
      <c r="AF8" s="16">
        <v>25</v>
      </c>
      <c r="AG8" s="16"/>
      <c r="AH8" s="40">
        <f aca="true" t="shared" si="3" ref="AH8:AH33">AE8+(AF8/160)+(AG8/43560)</f>
        <v>533.15625</v>
      </c>
      <c r="AI8" s="103">
        <v>156498</v>
      </c>
      <c r="AJ8" s="103">
        <v>58</v>
      </c>
      <c r="AK8" s="24">
        <f aca="true" t="shared" si="4" ref="AK8:AK33">(AI8+(AJ8/100))/AH8</f>
        <v>293.5322993962839</v>
      </c>
      <c r="AL8" s="16">
        <v>560</v>
      </c>
      <c r="AM8" s="16">
        <v>114198</v>
      </c>
      <c r="AN8" s="16">
        <v>58</v>
      </c>
      <c r="AO8" s="39">
        <f aca="true" t="shared" si="5" ref="AO8:AO33">(AM8+(AN8/100))/AL8</f>
        <v>203.92603571428572</v>
      </c>
      <c r="AP8" s="42">
        <v>46</v>
      </c>
      <c r="AQ8" s="42">
        <v>32100</v>
      </c>
      <c r="AR8" s="42"/>
      <c r="AS8" s="12">
        <f aca="true" t="shared" si="6" ref="AS8:AS24">(AQ8+(AR8/100))/AP8</f>
        <v>697.8260869565217</v>
      </c>
      <c r="AT8" s="16">
        <v>7</v>
      </c>
      <c r="AU8" s="16">
        <v>10200</v>
      </c>
      <c r="AV8" s="16"/>
      <c r="AW8" s="39">
        <f aca="true" t="shared" si="7" ref="AW8:AW13">(AU8+(AV8/100))/AT8</f>
        <v>1457.142857142857</v>
      </c>
      <c r="AX8" s="42"/>
      <c r="AY8" s="42"/>
      <c r="AZ8" s="42"/>
      <c r="BA8" s="12"/>
      <c r="BB8" s="16"/>
      <c r="BC8" s="16"/>
      <c r="BD8" s="16"/>
      <c r="BE8" s="39"/>
      <c r="BF8" s="42"/>
      <c r="BG8" s="42"/>
      <c r="BH8" s="42"/>
      <c r="BI8" s="12"/>
      <c r="BJ8" s="16"/>
      <c r="BK8" s="16"/>
      <c r="BL8" s="16"/>
      <c r="BM8" s="39"/>
      <c r="BN8" s="42"/>
      <c r="BO8" s="42"/>
      <c r="BP8" s="42"/>
      <c r="BQ8" s="12"/>
      <c r="BR8" s="16"/>
      <c r="BS8" s="16"/>
      <c r="BT8" s="16"/>
      <c r="BU8" s="39"/>
      <c r="BW8" s="51">
        <f>AC8-AL8-AP8-AT8-AX8-BB8-BF8-BJ8-BN8-BR8</f>
        <v>0</v>
      </c>
      <c r="BX8" s="51">
        <f>AI8+AJ8/100-AM8-AN8/100-AQ8-AR8/100-AU8-AV8/100-AY8-AZ8/100-BC8-BD8/100-BG8-BH8/100-BK8-BL8/100-BO8-BP8/100-BS8-BT8/100</f>
        <v>-1.4551915228366852E-11</v>
      </c>
    </row>
    <row r="9" spans="1:76" ht="15" customHeight="1">
      <c r="A9" s="25">
        <v>1</v>
      </c>
      <c r="B9" s="25">
        <v>2</v>
      </c>
      <c r="C9" s="25" t="s">
        <v>453</v>
      </c>
      <c r="D9" s="42">
        <v>2059</v>
      </c>
      <c r="E9" s="42">
        <v>126301</v>
      </c>
      <c r="F9" s="42">
        <v>75</v>
      </c>
      <c r="G9" s="24">
        <f aca="true" t="shared" si="8" ref="G9:G33">(E9+(F9/100))/D9</f>
        <v>61.341306459446336</v>
      </c>
      <c r="H9" s="70">
        <v>10153</v>
      </c>
      <c r="I9" s="70">
        <v>80</v>
      </c>
      <c r="J9" s="70"/>
      <c r="K9" s="70">
        <v>212356</v>
      </c>
      <c r="L9" s="70">
        <v>63</v>
      </c>
      <c r="M9" s="70">
        <v>46</v>
      </c>
      <c r="N9" s="40">
        <f t="shared" si="0"/>
        <v>212356.3948060147</v>
      </c>
      <c r="O9" s="42">
        <v>998512</v>
      </c>
      <c r="P9" s="42">
        <v>38</v>
      </c>
      <c r="Q9" s="24">
        <f t="shared" si="1"/>
        <v>4.702057599499794</v>
      </c>
      <c r="R9" s="16"/>
      <c r="S9" s="16"/>
      <c r="T9" s="71"/>
      <c r="U9" s="25">
        <v>1</v>
      </c>
      <c r="V9" s="25">
        <v>2</v>
      </c>
      <c r="W9" s="42">
        <v>2</v>
      </c>
      <c r="X9" s="42">
        <v>1</v>
      </c>
      <c r="Y9" s="42">
        <v>2</v>
      </c>
      <c r="Z9" s="42">
        <v>80</v>
      </c>
      <c r="AA9" s="42"/>
      <c r="AB9" s="24">
        <f t="shared" si="2"/>
        <v>2.5</v>
      </c>
      <c r="AC9" s="16">
        <v>548</v>
      </c>
      <c r="AD9" s="16">
        <v>82</v>
      </c>
      <c r="AE9" s="16">
        <v>564</v>
      </c>
      <c r="AF9" s="16">
        <v>117</v>
      </c>
      <c r="AG9" s="16"/>
      <c r="AH9" s="40">
        <f t="shared" si="3"/>
        <v>564.73125</v>
      </c>
      <c r="AI9" s="103">
        <v>168873</v>
      </c>
      <c r="AJ9" s="3"/>
      <c r="AK9" s="24">
        <f t="shared" si="4"/>
        <v>299.0325043992164</v>
      </c>
      <c r="AL9" s="16">
        <v>479</v>
      </c>
      <c r="AM9" s="16">
        <v>110490</v>
      </c>
      <c r="AN9" s="16"/>
      <c r="AO9" s="39">
        <f t="shared" si="5"/>
        <v>230.66805845511482</v>
      </c>
      <c r="AP9" s="42">
        <v>52</v>
      </c>
      <c r="AQ9" s="42">
        <v>36828</v>
      </c>
      <c r="AR9" s="42"/>
      <c r="AS9" s="12">
        <f t="shared" si="6"/>
        <v>708.2307692307693</v>
      </c>
      <c r="AT9" s="16">
        <v>17</v>
      </c>
      <c r="AU9" s="16">
        <v>21555</v>
      </c>
      <c r="AV9" s="16"/>
      <c r="AW9" s="39">
        <f t="shared" si="7"/>
        <v>1267.9411764705883</v>
      </c>
      <c r="AX9" s="42"/>
      <c r="AY9" s="42"/>
      <c r="AZ9" s="42"/>
      <c r="BA9" s="12"/>
      <c r="BB9" s="16"/>
      <c r="BC9" s="16"/>
      <c r="BD9" s="16"/>
      <c r="BE9" s="39"/>
      <c r="BF9" s="42"/>
      <c r="BG9" s="42"/>
      <c r="BH9" s="42"/>
      <c r="BI9" s="12"/>
      <c r="BJ9" s="16"/>
      <c r="BK9" s="16"/>
      <c r="BL9" s="16"/>
      <c r="BM9" s="39"/>
      <c r="BN9" s="42"/>
      <c r="BO9" s="42"/>
      <c r="BP9" s="42"/>
      <c r="BQ9" s="12"/>
      <c r="BR9" s="16"/>
      <c r="BS9" s="16"/>
      <c r="BT9" s="16"/>
      <c r="BU9" s="39"/>
      <c r="BW9" s="51">
        <f aca="true" t="shared" si="9" ref="BW9:BW35">AC9-AL9-AP9-AT9-AX9-BB9-BF9-BJ9-BN9-BR9</f>
        <v>0</v>
      </c>
      <c r="BX9" s="51">
        <f aca="true" t="shared" si="10" ref="BX9:BX35">AI9+AJ9/100-AM9-AN9/100-AQ9-AR9/100-AU9-AV9/100-AY9-AZ9/100-BC9-BD9/100-BG9-BH9/100-BK9-BL9/100-BO9-BP9/100-BS9-BT9/100</f>
        <v>0</v>
      </c>
    </row>
    <row r="10" spans="1:76" ht="15" customHeight="1">
      <c r="A10" s="25">
        <v>1</v>
      </c>
      <c r="B10" s="25">
        <v>3</v>
      </c>
      <c r="C10" s="67" t="s">
        <v>519</v>
      </c>
      <c r="D10" s="42">
        <v>2414</v>
      </c>
      <c r="E10" s="42">
        <v>129405</v>
      </c>
      <c r="F10" s="42"/>
      <c r="G10" s="24">
        <f t="shared" si="8"/>
        <v>53.606048053024026</v>
      </c>
      <c r="H10" s="70">
        <v>8723</v>
      </c>
      <c r="I10" s="70"/>
      <c r="J10" s="70"/>
      <c r="K10" s="70">
        <v>215608</v>
      </c>
      <c r="L10" s="70">
        <v>3</v>
      </c>
      <c r="M10" s="70">
        <v>48</v>
      </c>
      <c r="N10" s="40">
        <f t="shared" si="0"/>
        <v>215608.01985192837</v>
      </c>
      <c r="O10" s="42">
        <v>1148069</v>
      </c>
      <c r="P10" s="42">
        <v>9</v>
      </c>
      <c r="Q10" s="24">
        <f t="shared" si="1"/>
        <v>5.324797290882089</v>
      </c>
      <c r="R10" s="16"/>
      <c r="S10" s="16"/>
      <c r="T10" s="71"/>
      <c r="U10" s="25">
        <v>1</v>
      </c>
      <c r="V10" s="25">
        <v>3</v>
      </c>
      <c r="W10" s="42">
        <v>1</v>
      </c>
      <c r="X10" s="42"/>
      <c r="Y10" s="42">
        <v>2</v>
      </c>
      <c r="Z10" s="42"/>
      <c r="AA10" s="42"/>
      <c r="AB10" s="24">
        <f t="shared" si="2"/>
        <v>2</v>
      </c>
      <c r="AC10" s="16">
        <v>510</v>
      </c>
      <c r="AD10" s="16">
        <v>130</v>
      </c>
      <c r="AE10" s="16">
        <v>811</v>
      </c>
      <c r="AF10" s="16">
        <v>156</v>
      </c>
      <c r="AG10" s="16"/>
      <c r="AH10" s="40">
        <f t="shared" si="3"/>
        <v>811.975</v>
      </c>
      <c r="AI10" s="103">
        <v>153510</v>
      </c>
      <c r="AJ10" s="103">
        <v>50</v>
      </c>
      <c r="AK10" s="24">
        <f t="shared" si="4"/>
        <v>189.05816065765572</v>
      </c>
      <c r="AL10" s="16">
        <v>451</v>
      </c>
      <c r="AM10" s="16">
        <v>99752</v>
      </c>
      <c r="AN10" s="16">
        <v>50</v>
      </c>
      <c r="AO10" s="39">
        <f t="shared" si="5"/>
        <v>221.18070953436808</v>
      </c>
      <c r="AP10" s="42">
        <v>37</v>
      </c>
      <c r="AQ10" s="42">
        <v>26378</v>
      </c>
      <c r="AR10" s="42"/>
      <c r="AS10" s="12">
        <f t="shared" si="6"/>
        <v>712.918918918919</v>
      </c>
      <c r="AT10" s="16">
        <v>22</v>
      </c>
      <c r="AU10" s="16">
        <v>27380</v>
      </c>
      <c r="AV10" s="16"/>
      <c r="AW10" s="39">
        <f t="shared" si="7"/>
        <v>1244.5454545454545</v>
      </c>
      <c r="AX10" s="42"/>
      <c r="AY10" s="42"/>
      <c r="AZ10" s="42"/>
      <c r="BA10" s="12"/>
      <c r="BB10" s="16"/>
      <c r="BC10" s="16"/>
      <c r="BD10" s="16"/>
      <c r="BE10" s="39"/>
      <c r="BF10" s="42"/>
      <c r="BG10" s="42"/>
      <c r="BH10" s="42"/>
      <c r="BI10" s="12"/>
      <c r="BJ10" s="16"/>
      <c r="BK10" s="16"/>
      <c r="BL10" s="16"/>
      <c r="BM10" s="39"/>
      <c r="BN10" s="42"/>
      <c r="BO10" s="42"/>
      <c r="BP10" s="42"/>
      <c r="BQ10" s="12"/>
      <c r="BR10" s="16"/>
      <c r="BS10" s="16"/>
      <c r="BT10" s="16"/>
      <c r="BU10" s="39"/>
      <c r="BW10" s="51">
        <f t="shared" si="9"/>
        <v>0</v>
      </c>
      <c r="BX10" s="51">
        <f t="shared" si="10"/>
        <v>0</v>
      </c>
    </row>
    <row r="11" spans="1:76" ht="15" customHeight="1">
      <c r="A11" s="25">
        <v>1</v>
      </c>
      <c r="B11" s="25">
        <v>4</v>
      </c>
      <c r="C11" s="67" t="s">
        <v>520</v>
      </c>
      <c r="D11" s="42">
        <v>2958</v>
      </c>
      <c r="E11" s="42">
        <v>137219</v>
      </c>
      <c r="F11" s="42"/>
      <c r="G11" s="24">
        <f t="shared" si="8"/>
        <v>46.38911426639621</v>
      </c>
      <c r="H11" s="70">
        <v>14703</v>
      </c>
      <c r="I11" s="70"/>
      <c r="J11" s="70"/>
      <c r="K11" s="70">
        <v>276178</v>
      </c>
      <c r="L11" s="70">
        <v>77</v>
      </c>
      <c r="M11" s="70"/>
      <c r="N11" s="40">
        <f t="shared" si="0"/>
        <v>276178.48125</v>
      </c>
      <c r="O11" s="42">
        <v>1404891</v>
      </c>
      <c r="P11" s="42">
        <v>92</v>
      </c>
      <c r="Q11" s="24">
        <f t="shared" si="1"/>
        <v>5.086895233985577</v>
      </c>
      <c r="R11" s="16"/>
      <c r="S11" s="16"/>
      <c r="T11" s="71"/>
      <c r="U11" s="25">
        <v>1</v>
      </c>
      <c r="V11" s="25">
        <v>4</v>
      </c>
      <c r="W11" s="42">
        <v>7</v>
      </c>
      <c r="X11" s="42">
        <v>6</v>
      </c>
      <c r="Y11" s="42">
        <v>8</v>
      </c>
      <c r="Z11" s="42">
        <v>40</v>
      </c>
      <c r="AA11" s="42"/>
      <c r="AB11" s="24">
        <f t="shared" si="2"/>
        <v>8.25</v>
      </c>
      <c r="AC11" s="16">
        <v>667</v>
      </c>
      <c r="AD11" s="16">
        <v>186</v>
      </c>
      <c r="AE11" s="16">
        <v>714</v>
      </c>
      <c r="AF11" s="16">
        <v>76</v>
      </c>
      <c r="AG11" s="16"/>
      <c r="AH11" s="40">
        <f t="shared" si="3"/>
        <v>714.475</v>
      </c>
      <c r="AI11" s="103">
        <v>189503</v>
      </c>
      <c r="AJ11" s="3"/>
      <c r="AK11" s="24">
        <f t="shared" si="4"/>
        <v>265.2339130130515</v>
      </c>
      <c r="AL11" s="16">
        <v>595</v>
      </c>
      <c r="AM11" s="16">
        <v>129884</v>
      </c>
      <c r="AN11" s="16"/>
      <c r="AO11" s="39">
        <f t="shared" si="5"/>
        <v>218.29243697478992</v>
      </c>
      <c r="AP11" s="42">
        <v>61</v>
      </c>
      <c r="AQ11" s="42">
        <v>44069</v>
      </c>
      <c r="AR11" s="42"/>
      <c r="AS11" s="12">
        <f t="shared" si="6"/>
        <v>722.4426229508197</v>
      </c>
      <c r="AT11" s="16">
        <v>11</v>
      </c>
      <c r="AU11" s="16">
        <v>15550</v>
      </c>
      <c r="AV11" s="16"/>
      <c r="AW11" s="39">
        <f t="shared" si="7"/>
        <v>1413.6363636363637</v>
      </c>
      <c r="AX11" s="42"/>
      <c r="AY11" s="42"/>
      <c r="AZ11" s="42"/>
      <c r="BA11" s="12"/>
      <c r="BB11" s="16"/>
      <c r="BC11" s="16"/>
      <c r="BD11" s="16"/>
      <c r="BE11" s="39"/>
      <c r="BF11" s="42"/>
      <c r="BG11" s="42"/>
      <c r="BH11" s="42"/>
      <c r="BI11" s="12"/>
      <c r="BJ11" s="16"/>
      <c r="BK11" s="16"/>
      <c r="BL11" s="16"/>
      <c r="BM11" s="39"/>
      <c r="BN11" s="42"/>
      <c r="BO11" s="42"/>
      <c r="BP11" s="42"/>
      <c r="BQ11" s="12"/>
      <c r="BR11" s="16"/>
      <c r="BS11" s="16"/>
      <c r="BT11" s="16"/>
      <c r="BU11" s="39"/>
      <c r="BW11" s="51">
        <f t="shared" si="9"/>
        <v>0</v>
      </c>
      <c r="BX11" s="51">
        <f t="shared" si="10"/>
        <v>0</v>
      </c>
    </row>
    <row r="12" spans="1:76" ht="15" customHeight="1">
      <c r="A12" s="25">
        <v>2</v>
      </c>
      <c r="B12" s="25">
        <v>1</v>
      </c>
      <c r="C12" s="67" t="s">
        <v>454</v>
      </c>
      <c r="D12" s="42">
        <v>1428.5</v>
      </c>
      <c r="E12" s="42">
        <v>66017</v>
      </c>
      <c r="F12" s="42">
        <v>34</v>
      </c>
      <c r="G12" s="24">
        <f t="shared" si="8"/>
        <v>46.21444872243612</v>
      </c>
      <c r="H12" s="70">
        <v>7653</v>
      </c>
      <c r="I12" s="70"/>
      <c r="J12" s="70"/>
      <c r="K12" s="70">
        <v>173482</v>
      </c>
      <c r="L12" s="70">
        <v>125</v>
      </c>
      <c r="M12" s="70"/>
      <c r="N12" s="40">
        <f t="shared" si="0"/>
        <v>173482.78125</v>
      </c>
      <c r="O12" s="42">
        <v>603548</v>
      </c>
      <c r="P12" s="42">
        <v>68</v>
      </c>
      <c r="Q12" s="24">
        <f t="shared" si="1"/>
        <v>3.4790080932023333</v>
      </c>
      <c r="R12" s="16"/>
      <c r="S12" s="16"/>
      <c r="T12" s="71"/>
      <c r="U12" s="25">
        <v>2</v>
      </c>
      <c r="V12" s="25">
        <v>1</v>
      </c>
      <c r="W12" s="42">
        <v>4</v>
      </c>
      <c r="X12" s="42">
        <v>2</v>
      </c>
      <c r="Y12" s="42">
        <v>3</v>
      </c>
      <c r="Z12" s="42">
        <v>40</v>
      </c>
      <c r="AA12" s="42"/>
      <c r="AB12" s="24">
        <f t="shared" si="2"/>
        <v>3.25</v>
      </c>
      <c r="AC12" s="16">
        <v>364.5</v>
      </c>
      <c r="AD12" s="16">
        <v>149</v>
      </c>
      <c r="AE12" s="16">
        <v>342</v>
      </c>
      <c r="AF12" s="16">
        <v>153</v>
      </c>
      <c r="AG12" s="16"/>
      <c r="AH12" s="40">
        <f t="shared" si="3"/>
        <v>342.95625</v>
      </c>
      <c r="AI12" s="103">
        <v>119080</v>
      </c>
      <c r="AJ12" s="103">
        <v>8</v>
      </c>
      <c r="AK12" s="24">
        <f t="shared" si="4"/>
        <v>347.2165327210103</v>
      </c>
      <c r="AL12" s="16">
        <v>314.5</v>
      </c>
      <c r="AM12" s="16">
        <v>74363</v>
      </c>
      <c r="AN12" s="16">
        <v>83</v>
      </c>
      <c r="AO12" s="39">
        <f t="shared" si="5"/>
        <v>236.45096979332274</v>
      </c>
      <c r="AP12" s="42">
        <v>38</v>
      </c>
      <c r="AQ12" s="42">
        <v>26862</v>
      </c>
      <c r="AR12" s="42">
        <v>50</v>
      </c>
      <c r="AS12" s="12">
        <f t="shared" si="6"/>
        <v>706.9078947368421</v>
      </c>
      <c r="AT12" s="16">
        <v>12</v>
      </c>
      <c r="AU12" s="16">
        <v>17853</v>
      </c>
      <c r="AV12" s="16">
        <v>75</v>
      </c>
      <c r="AW12" s="39">
        <f t="shared" si="7"/>
        <v>1487.8125</v>
      </c>
      <c r="AX12" s="42"/>
      <c r="AY12" s="42"/>
      <c r="AZ12" s="42"/>
      <c r="BA12" s="12"/>
      <c r="BB12" s="16"/>
      <c r="BC12" s="16"/>
      <c r="BD12" s="16"/>
      <c r="BE12" s="39"/>
      <c r="BF12" s="42"/>
      <c r="BG12" s="42"/>
      <c r="BH12" s="42"/>
      <c r="BI12" s="12"/>
      <c r="BJ12" s="16"/>
      <c r="BK12" s="16"/>
      <c r="BL12" s="16"/>
      <c r="BM12" s="39"/>
      <c r="BN12" s="42"/>
      <c r="BO12" s="42"/>
      <c r="BP12" s="42"/>
      <c r="BQ12" s="12"/>
      <c r="BR12" s="16"/>
      <c r="BS12" s="16"/>
      <c r="BT12" s="16"/>
      <c r="BU12" s="39"/>
      <c r="BW12" s="51">
        <f t="shared" si="9"/>
        <v>0</v>
      </c>
      <c r="BX12" s="51">
        <f t="shared" si="10"/>
        <v>0</v>
      </c>
    </row>
    <row r="13" spans="1:76" ht="15" customHeight="1">
      <c r="A13" s="25">
        <v>2</v>
      </c>
      <c r="B13" s="25">
        <v>2</v>
      </c>
      <c r="C13" s="67" t="s">
        <v>455</v>
      </c>
      <c r="D13" s="42">
        <v>1335</v>
      </c>
      <c r="E13" s="42">
        <v>59841</v>
      </c>
      <c r="F13" s="42">
        <v>64</v>
      </c>
      <c r="G13" s="24">
        <f t="shared" si="8"/>
        <v>44.825198501872656</v>
      </c>
      <c r="H13" s="70">
        <v>9293</v>
      </c>
      <c r="I13" s="70"/>
      <c r="J13" s="70"/>
      <c r="K13" s="70">
        <v>179368</v>
      </c>
      <c r="L13" s="70">
        <v>152</v>
      </c>
      <c r="M13" s="70"/>
      <c r="N13" s="40">
        <f t="shared" si="0"/>
        <v>179368.95</v>
      </c>
      <c r="O13" s="42">
        <v>604752</v>
      </c>
      <c r="P13" s="42">
        <v>6</v>
      </c>
      <c r="Q13" s="24">
        <f t="shared" si="1"/>
        <v>3.3715534377605487</v>
      </c>
      <c r="R13" s="16"/>
      <c r="S13" s="16"/>
      <c r="T13" s="71"/>
      <c r="U13" s="25">
        <v>2</v>
      </c>
      <c r="V13" s="25">
        <v>2</v>
      </c>
      <c r="W13" s="42">
        <v>7</v>
      </c>
      <c r="X13" s="42">
        <v>1</v>
      </c>
      <c r="Y13" s="42">
        <v>4</v>
      </c>
      <c r="Z13" s="42">
        <v>100</v>
      </c>
      <c r="AA13" s="42"/>
      <c r="AB13" s="24">
        <f t="shared" si="2"/>
        <v>4.625</v>
      </c>
      <c r="AC13" s="16">
        <v>361</v>
      </c>
      <c r="AD13" s="16">
        <v>62</v>
      </c>
      <c r="AE13" s="16">
        <v>291</v>
      </c>
      <c r="AF13" s="16">
        <v>18</v>
      </c>
      <c r="AG13" s="16">
        <v>13</v>
      </c>
      <c r="AH13" s="40">
        <f t="shared" si="3"/>
        <v>291.1127984389348</v>
      </c>
      <c r="AI13" s="103">
        <v>103052</v>
      </c>
      <c r="AJ13" s="103">
        <v>66</v>
      </c>
      <c r="AK13" s="24">
        <f t="shared" si="4"/>
        <v>353.99563520604477</v>
      </c>
      <c r="AL13" s="16">
        <v>325</v>
      </c>
      <c r="AM13" s="16">
        <v>75321</v>
      </c>
      <c r="AN13" s="16">
        <v>66</v>
      </c>
      <c r="AO13" s="39">
        <f t="shared" si="5"/>
        <v>231.75895384615384</v>
      </c>
      <c r="AP13" s="42">
        <v>29</v>
      </c>
      <c r="AQ13" s="42">
        <v>19481</v>
      </c>
      <c r="AR13" s="42"/>
      <c r="AS13" s="12">
        <f t="shared" si="6"/>
        <v>671.7586206896551</v>
      </c>
      <c r="AT13" s="16">
        <v>7</v>
      </c>
      <c r="AU13" s="16">
        <v>8250</v>
      </c>
      <c r="AV13" s="16"/>
      <c r="AW13" s="39">
        <f t="shared" si="7"/>
        <v>1178.5714285714287</v>
      </c>
      <c r="AX13" s="42"/>
      <c r="AY13" s="42"/>
      <c r="AZ13" s="42"/>
      <c r="BA13" s="12"/>
      <c r="BB13" s="16"/>
      <c r="BC13" s="16"/>
      <c r="BD13" s="16"/>
      <c r="BE13" s="39"/>
      <c r="BF13" s="42"/>
      <c r="BG13" s="42"/>
      <c r="BH13" s="42"/>
      <c r="BI13" s="12"/>
      <c r="BJ13" s="16"/>
      <c r="BK13" s="16"/>
      <c r="BL13" s="16"/>
      <c r="BM13" s="39"/>
      <c r="BN13" s="42"/>
      <c r="BO13" s="42"/>
      <c r="BP13" s="42"/>
      <c r="BQ13" s="12"/>
      <c r="BR13" s="16"/>
      <c r="BS13" s="16"/>
      <c r="BT13" s="16"/>
      <c r="BU13" s="39"/>
      <c r="BW13" s="51">
        <f t="shared" si="9"/>
        <v>0</v>
      </c>
      <c r="BX13" s="51">
        <f t="shared" si="10"/>
        <v>3.637978807091713E-12</v>
      </c>
    </row>
    <row r="14" spans="1:76" ht="15" customHeight="1">
      <c r="A14" s="25">
        <v>2</v>
      </c>
      <c r="B14" s="25">
        <v>3</v>
      </c>
      <c r="C14" s="67" t="s">
        <v>456</v>
      </c>
      <c r="D14" s="42">
        <v>1398</v>
      </c>
      <c r="E14" s="42"/>
      <c r="F14" s="42"/>
      <c r="G14" s="24">
        <f t="shared" si="8"/>
        <v>0</v>
      </c>
      <c r="H14" s="70">
        <v>6756</v>
      </c>
      <c r="I14" s="70"/>
      <c r="J14" s="70"/>
      <c r="K14" s="70">
        <v>165605</v>
      </c>
      <c r="L14" s="70">
        <v>101</v>
      </c>
      <c r="M14" s="70"/>
      <c r="N14" s="40">
        <f t="shared" si="0"/>
        <v>165605.63125</v>
      </c>
      <c r="O14" s="42">
        <v>660920</v>
      </c>
      <c r="P14" s="42">
        <v>55</v>
      </c>
      <c r="Q14" s="24">
        <f t="shared" si="1"/>
        <v>3.9909270899264784</v>
      </c>
      <c r="R14" s="101"/>
      <c r="S14" s="16"/>
      <c r="T14" s="71"/>
      <c r="U14" s="25">
        <v>2</v>
      </c>
      <c r="V14" s="25">
        <v>3</v>
      </c>
      <c r="W14" s="42">
        <v>2</v>
      </c>
      <c r="X14" s="42"/>
      <c r="Y14" s="42">
        <v>3</v>
      </c>
      <c r="Z14" s="42"/>
      <c r="AA14" s="42"/>
      <c r="AB14" s="24">
        <f t="shared" si="2"/>
        <v>3</v>
      </c>
      <c r="AC14" s="16">
        <v>289</v>
      </c>
      <c r="AD14" s="16">
        <v>35</v>
      </c>
      <c r="AE14" s="16">
        <v>290</v>
      </c>
      <c r="AF14" s="16">
        <v>40</v>
      </c>
      <c r="AG14" s="16"/>
      <c r="AH14" s="40">
        <f t="shared" si="3"/>
        <v>290.25</v>
      </c>
      <c r="AI14" s="103">
        <v>63238</v>
      </c>
      <c r="AJ14" s="3"/>
      <c r="AK14" s="24">
        <f t="shared" si="4"/>
        <v>217.87424633936263</v>
      </c>
      <c r="AL14" s="16">
        <v>284</v>
      </c>
      <c r="AM14" s="16">
        <v>60138</v>
      </c>
      <c r="AN14" s="16"/>
      <c r="AO14" s="39">
        <f t="shared" si="5"/>
        <v>211.75352112676057</v>
      </c>
      <c r="AP14" s="42">
        <v>5</v>
      </c>
      <c r="AQ14" s="42">
        <v>3100</v>
      </c>
      <c r="AR14" s="42"/>
      <c r="AS14" s="12">
        <f t="shared" si="6"/>
        <v>620</v>
      </c>
      <c r="AT14" s="16"/>
      <c r="AU14" s="16"/>
      <c r="AV14" s="16"/>
      <c r="AW14" s="39"/>
      <c r="AX14" s="42"/>
      <c r="AY14" s="42"/>
      <c r="AZ14" s="42"/>
      <c r="BA14" s="12"/>
      <c r="BB14" s="16"/>
      <c r="BC14" s="16"/>
      <c r="BD14" s="16"/>
      <c r="BE14" s="39"/>
      <c r="BF14" s="42"/>
      <c r="BG14" s="42"/>
      <c r="BH14" s="42"/>
      <c r="BI14" s="12"/>
      <c r="BJ14" s="16"/>
      <c r="BK14" s="16"/>
      <c r="BL14" s="16"/>
      <c r="BM14" s="39"/>
      <c r="BN14" s="42"/>
      <c r="BO14" s="42"/>
      <c r="BP14" s="42"/>
      <c r="BQ14" s="12"/>
      <c r="BR14" s="16"/>
      <c r="BS14" s="16"/>
      <c r="BT14" s="16"/>
      <c r="BU14" s="39"/>
      <c r="BW14" s="51">
        <f t="shared" si="9"/>
        <v>0</v>
      </c>
      <c r="BX14" s="51">
        <f t="shared" si="10"/>
        <v>0</v>
      </c>
    </row>
    <row r="15" spans="1:76" ht="15" customHeight="1">
      <c r="A15" s="25">
        <v>2</v>
      </c>
      <c r="B15" s="25">
        <v>4</v>
      </c>
      <c r="C15" s="67" t="s">
        <v>457</v>
      </c>
      <c r="D15" s="42">
        <v>1536</v>
      </c>
      <c r="E15" s="42">
        <v>79089</v>
      </c>
      <c r="F15" s="42"/>
      <c r="G15" s="24">
        <f t="shared" si="8"/>
        <v>51.490234375</v>
      </c>
      <c r="H15" s="70">
        <v>9320</v>
      </c>
      <c r="I15" s="70"/>
      <c r="J15" s="70"/>
      <c r="K15" s="70">
        <v>125161</v>
      </c>
      <c r="L15" s="70">
        <v>5</v>
      </c>
      <c r="M15" s="70"/>
      <c r="N15" s="40">
        <f t="shared" si="0"/>
        <v>125161.03125</v>
      </c>
      <c r="O15" s="42">
        <v>615711</v>
      </c>
      <c r="P15" s="42">
        <v>13</v>
      </c>
      <c r="Q15" s="24">
        <f t="shared" si="1"/>
        <v>4.919350646529608</v>
      </c>
      <c r="R15" s="101"/>
      <c r="S15" s="16"/>
      <c r="T15" s="71"/>
      <c r="U15" s="25">
        <v>2</v>
      </c>
      <c r="V15" s="25">
        <v>4</v>
      </c>
      <c r="W15" s="42">
        <v>12</v>
      </c>
      <c r="X15" s="42">
        <v>1</v>
      </c>
      <c r="Y15" s="42">
        <v>24</v>
      </c>
      <c r="Z15" s="42"/>
      <c r="AA15" s="42"/>
      <c r="AB15" s="24">
        <f t="shared" si="2"/>
        <v>24</v>
      </c>
      <c r="AC15" s="16">
        <v>344</v>
      </c>
      <c r="AD15" s="16">
        <v>38</v>
      </c>
      <c r="AE15" s="16">
        <v>518</v>
      </c>
      <c r="AF15" s="16">
        <v>81</v>
      </c>
      <c r="AG15" s="16"/>
      <c r="AH15" s="40">
        <f t="shared" si="3"/>
        <v>518.50625</v>
      </c>
      <c r="AI15" s="103">
        <v>79513</v>
      </c>
      <c r="AJ15" s="3"/>
      <c r="AK15" s="24">
        <f t="shared" si="4"/>
        <v>153.3501283735731</v>
      </c>
      <c r="AL15" s="16">
        <v>323</v>
      </c>
      <c r="AM15" s="16">
        <v>65388</v>
      </c>
      <c r="AN15" s="16"/>
      <c r="AO15" s="39">
        <f t="shared" si="5"/>
        <v>202.43962848297213</v>
      </c>
      <c r="AP15" s="42">
        <v>20</v>
      </c>
      <c r="AQ15" s="42">
        <v>13065</v>
      </c>
      <c r="AR15" s="42"/>
      <c r="AS15" s="12">
        <f t="shared" si="6"/>
        <v>653.25</v>
      </c>
      <c r="AT15" s="16">
        <v>1</v>
      </c>
      <c r="AU15" s="16">
        <v>1060</v>
      </c>
      <c r="AV15" s="16"/>
      <c r="AW15" s="39">
        <f>(AU15+(AV15/100))/AT15</f>
        <v>1060</v>
      </c>
      <c r="AX15" s="42"/>
      <c r="AY15" s="42"/>
      <c r="AZ15" s="42"/>
      <c r="BA15" s="12"/>
      <c r="BB15" s="16"/>
      <c r="BC15" s="16"/>
      <c r="BD15" s="16"/>
      <c r="BE15" s="39"/>
      <c r="BF15" s="42"/>
      <c r="BG15" s="42"/>
      <c r="BH15" s="42"/>
      <c r="BI15" s="12"/>
      <c r="BJ15" s="16"/>
      <c r="BK15" s="16"/>
      <c r="BL15" s="16"/>
      <c r="BM15" s="39"/>
      <c r="BN15" s="42"/>
      <c r="BO15" s="42"/>
      <c r="BP15" s="42"/>
      <c r="BQ15" s="12"/>
      <c r="BR15" s="16"/>
      <c r="BS15" s="16"/>
      <c r="BT15" s="16"/>
      <c r="BU15" s="39"/>
      <c r="BW15" s="51">
        <f t="shared" si="9"/>
        <v>0</v>
      </c>
      <c r="BX15" s="51">
        <f t="shared" si="10"/>
        <v>0</v>
      </c>
    </row>
    <row r="16" spans="1:76" ht="15" customHeight="1">
      <c r="A16" s="25">
        <v>2</v>
      </c>
      <c r="B16" s="25">
        <v>5</v>
      </c>
      <c r="C16" s="67" t="s">
        <v>458</v>
      </c>
      <c r="D16" s="45">
        <v>1479</v>
      </c>
      <c r="E16" s="45">
        <v>70347</v>
      </c>
      <c r="F16" s="42"/>
      <c r="G16" s="24">
        <f t="shared" si="8"/>
        <v>47.563894523326574</v>
      </c>
      <c r="H16" s="70">
        <v>12190</v>
      </c>
      <c r="I16" s="70"/>
      <c r="J16" s="70"/>
      <c r="K16" s="70">
        <v>230891</v>
      </c>
      <c r="L16" s="70">
        <v>60</v>
      </c>
      <c r="M16" s="70">
        <v>102</v>
      </c>
      <c r="N16" s="40">
        <f t="shared" si="0"/>
        <v>230891.3773415978</v>
      </c>
      <c r="O16" s="42">
        <v>672985</v>
      </c>
      <c r="P16" s="42">
        <v>92</v>
      </c>
      <c r="Q16" s="24">
        <f t="shared" si="1"/>
        <v>2.914725563806292</v>
      </c>
      <c r="R16" s="16"/>
      <c r="S16" s="16"/>
      <c r="T16" s="71"/>
      <c r="U16" s="25">
        <v>2</v>
      </c>
      <c r="V16" s="25">
        <v>5</v>
      </c>
      <c r="W16" s="42">
        <v>3</v>
      </c>
      <c r="X16" s="42"/>
      <c r="Y16" s="42">
        <v>3</v>
      </c>
      <c r="Z16" s="42"/>
      <c r="AA16" s="42"/>
      <c r="AB16" s="24">
        <f t="shared" si="2"/>
        <v>3</v>
      </c>
      <c r="AC16" s="16">
        <v>285</v>
      </c>
      <c r="AD16" s="16">
        <v>25</v>
      </c>
      <c r="AE16" s="16">
        <v>217</v>
      </c>
      <c r="AF16" s="16">
        <v>87</v>
      </c>
      <c r="AG16" s="16"/>
      <c r="AH16" s="40">
        <f t="shared" si="3"/>
        <v>217.54375</v>
      </c>
      <c r="AI16" s="103">
        <v>95351</v>
      </c>
      <c r="AJ16" s="3"/>
      <c r="AK16" s="24">
        <f t="shared" si="4"/>
        <v>438.30723705001867</v>
      </c>
      <c r="AL16" s="16">
        <v>241</v>
      </c>
      <c r="AM16" s="16">
        <v>57423</v>
      </c>
      <c r="AN16" s="16"/>
      <c r="AO16" s="39">
        <f t="shared" si="5"/>
        <v>238.26970954356847</v>
      </c>
      <c r="AP16" s="42">
        <v>34</v>
      </c>
      <c r="AQ16" s="42">
        <v>24708</v>
      </c>
      <c r="AR16" s="42"/>
      <c r="AS16" s="12">
        <f t="shared" si="6"/>
        <v>726.7058823529412</v>
      </c>
      <c r="AT16" s="16">
        <v>10</v>
      </c>
      <c r="AU16" s="16">
        <v>13220</v>
      </c>
      <c r="AV16" s="16"/>
      <c r="AW16" s="39">
        <f>(AU16+(AV16/100))/AT16</f>
        <v>1322</v>
      </c>
      <c r="AX16" s="42"/>
      <c r="AY16" s="42"/>
      <c r="AZ16" s="42"/>
      <c r="BA16" s="12"/>
      <c r="BB16" s="16"/>
      <c r="BC16" s="16"/>
      <c r="BD16" s="16"/>
      <c r="BE16" s="39"/>
      <c r="BF16" s="42"/>
      <c r="BG16" s="42"/>
      <c r="BH16" s="42"/>
      <c r="BI16" s="12"/>
      <c r="BJ16" s="16"/>
      <c r="BK16" s="16"/>
      <c r="BL16" s="16"/>
      <c r="BM16" s="39"/>
      <c r="BN16" s="42"/>
      <c r="BO16" s="42"/>
      <c r="BP16" s="42"/>
      <c r="BQ16" s="12"/>
      <c r="BR16" s="16"/>
      <c r="BS16" s="16"/>
      <c r="BT16" s="16"/>
      <c r="BU16" s="39"/>
      <c r="BW16" s="51">
        <f t="shared" si="9"/>
        <v>0</v>
      </c>
      <c r="BX16" s="51">
        <f t="shared" si="10"/>
        <v>0</v>
      </c>
    </row>
    <row r="17" spans="1:76" ht="15" customHeight="1">
      <c r="A17" s="25">
        <v>3</v>
      </c>
      <c r="B17" s="25">
        <v>1</v>
      </c>
      <c r="C17" s="67" t="s">
        <v>459</v>
      </c>
      <c r="D17" s="42">
        <v>1777</v>
      </c>
      <c r="E17" s="42">
        <v>80015</v>
      </c>
      <c r="F17" s="42">
        <v>34</v>
      </c>
      <c r="G17" s="24">
        <f t="shared" si="8"/>
        <v>45.028328643781656</v>
      </c>
      <c r="H17" s="70">
        <v>9052</v>
      </c>
      <c r="I17" s="70">
        <v>139</v>
      </c>
      <c r="J17" s="70"/>
      <c r="K17" s="70">
        <v>182421</v>
      </c>
      <c r="L17" s="70">
        <v>45</v>
      </c>
      <c r="M17" s="70">
        <v>3</v>
      </c>
      <c r="N17" s="40">
        <f t="shared" si="0"/>
        <v>182421.28131887052</v>
      </c>
      <c r="O17" s="42">
        <v>732790</v>
      </c>
      <c r="P17" s="42">
        <v>23</v>
      </c>
      <c r="Q17" s="24">
        <f t="shared" si="1"/>
        <v>4.017020353667458</v>
      </c>
      <c r="R17" s="16"/>
      <c r="S17" s="16"/>
      <c r="T17" s="71"/>
      <c r="U17" s="25">
        <v>3</v>
      </c>
      <c r="V17" s="25">
        <v>1</v>
      </c>
      <c r="W17" s="42">
        <v>2</v>
      </c>
      <c r="X17" s="42">
        <v>2</v>
      </c>
      <c r="Y17" s="42"/>
      <c r="Z17" s="42">
        <v>60</v>
      </c>
      <c r="AA17" s="42"/>
      <c r="AB17" s="24">
        <f t="shared" si="2"/>
        <v>0.375</v>
      </c>
      <c r="AC17" s="16">
        <v>270</v>
      </c>
      <c r="AD17" s="19">
        <v>67</v>
      </c>
      <c r="AE17" s="19">
        <v>217</v>
      </c>
      <c r="AF17" s="16">
        <v>79</v>
      </c>
      <c r="AG17" s="16"/>
      <c r="AH17" s="40">
        <f t="shared" si="3"/>
        <v>217.49375</v>
      </c>
      <c r="AI17" s="103">
        <v>76379</v>
      </c>
      <c r="AJ17" s="103">
        <v>50</v>
      </c>
      <c r="AK17" s="24">
        <f t="shared" si="4"/>
        <v>351.180206327768</v>
      </c>
      <c r="AL17" s="16">
        <v>241</v>
      </c>
      <c r="AM17" s="19">
        <v>53084</v>
      </c>
      <c r="AN17" s="16">
        <v>50</v>
      </c>
      <c r="AO17" s="39">
        <f t="shared" si="5"/>
        <v>220.26763485477179</v>
      </c>
      <c r="AP17" s="42">
        <v>22</v>
      </c>
      <c r="AQ17" s="42">
        <v>14700</v>
      </c>
      <c r="AR17" s="42"/>
      <c r="AS17" s="12">
        <f t="shared" si="6"/>
        <v>668.1818181818181</v>
      </c>
      <c r="AT17" s="16">
        <v>7</v>
      </c>
      <c r="AU17" s="16">
        <v>8595</v>
      </c>
      <c r="AV17" s="16"/>
      <c r="AW17" s="39">
        <f>(AU17+(AV17/100))/AT17</f>
        <v>1227.857142857143</v>
      </c>
      <c r="AX17" s="42"/>
      <c r="AY17" s="42"/>
      <c r="AZ17" s="42"/>
      <c r="BA17" s="12"/>
      <c r="BB17" s="16"/>
      <c r="BC17" s="16"/>
      <c r="BD17" s="16"/>
      <c r="BE17" s="39"/>
      <c r="BF17" s="42"/>
      <c r="BG17" s="42"/>
      <c r="BH17" s="42"/>
      <c r="BI17" s="12"/>
      <c r="BJ17" s="16"/>
      <c r="BK17" s="16"/>
      <c r="BL17" s="16"/>
      <c r="BM17" s="39"/>
      <c r="BN17" s="42"/>
      <c r="BO17" s="42"/>
      <c r="BP17" s="42"/>
      <c r="BQ17" s="12"/>
      <c r="BR17" s="16"/>
      <c r="BS17" s="16"/>
      <c r="BT17" s="16"/>
      <c r="BU17" s="39"/>
      <c r="BW17" s="51">
        <f t="shared" si="9"/>
        <v>0</v>
      </c>
      <c r="BX17" s="51">
        <f t="shared" si="10"/>
        <v>0</v>
      </c>
    </row>
    <row r="18" spans="1:76" ht="15" customHeight="1">
      <c r="A18" s="25">
        <v>3</v>
      </c>
      <c r="B18" s="25">
        <v>2</v>
      </c>
      <c r="C18" s="67" t="s">
        <v>460</v>
      </c>
      <c r="D18" s="42">
        <v>1912</v>
      </c>
      <c r="E18" s="42">
        <v>82343</v>
      </c>
      <c r="F18" s="42">
        <v>60</v>
      </c>
      <c r="G18" s="24">
        <f t="shared" si="8"/>
        <v>43.066736401673644</v>
      </c>
      <c r="H18" s="70">
        <v>17300</v>
      </c>
      <c r="I18" s="70">
        <v>80</v>
      </c>
      <c r="J18" s="70"/>
      <c r="K18" s="70">
        <v>256320</v>
      </c>
      <c r="L18" s="70">
        <v>132</v>
      </c>
      <c r="M18" s="70">
        <v>52</v>
      </c>
      <c r="N18" s="40">
        <f t="shared" si="0"/>
        <v>256320.82619375575</v>
      </c>
      <c r="O18" s="42">
        <v>881445</v>
      </c>
      <c r="P18" s="42">
        <v>42</v>
      </c>
      <c r="Q18" s="24">
        <f t="shared" si="1"/>
        <v>3.4388348894198164</v>
      </c>
      <c r="R18" s="16"/>
      <c r="S18" s="16"/>
      <c r="T18" s="71"/>
      <c r="U18" s="25">
        <v>3</v>
      </c>
      <c r="V18" s="25">
        <v>2</v>
      </c>
      <c r="W18" s="42">
        <v>3</v>
      </c>
      <c r="X18" s="42">
        <v>3</v>
      </c>
      <c r="Y18" s="42">
        <v>3</v>
      </c>
      <c r="Z18" s="42"/>
      <c r="AA18" s="42"/>
      <c r="AB18" s="24">
        <f t="shared" si="2"/>
        <v>3</v>
      </c>
      <c r="AC18" s="16">
        <v>175</v>
      </c>
      <c r="AD18" s="16">
        <v>47</v>
      </c>
      <c r="AE18" s="16">
        <v>163</v>
      </c>
      <c r="AF18" s="16">
        <v>11</v>
      </c>
      <c r="AG18" s="16"/>
      <c r="AH18" s="40">
        <f t="shared" si="3"/>
        <v>163.06875</v>
      </c>
      <c r="AI18" s="103">
        <v>46855</v>
      </c>
      <c r="AJ18" s="103">
        <v>60</v>
      </c>
      <c r="AK18" s="24">
        <f t="shared" si="4"/>
        <v>287.3364761795255</v>
      </c>
      <c r="AL18" s="16">
        <v>162</v>
      </c>
      <c r="AM18" s="16">
        <v>36381</v>
      </c>
      <c r="AN18" s="16">
        <v>40</v>
      </c>
      <c r="AO18" s="39">
        <f t="shared" si="5"/>
        <v>224.57654320987655</v>
      </c>
      <c r="AP18" s="42">
        <v>12</v>
      </c>
      <c r="AQ18" s="42">
        <v>9154</v>
      </c>
      <c r="AR18" s="42">
        <v>20</v>
      </c>
      <c r="AS18" s="12">
        <f t="shared" si="6"/>
        <v>762.85</v>
      </c>
      <c r="AT18" s="16">
        <v>1</v>
      </c>
      <c r="AU18" s="16">
        <v>1320</v>
      </c>
      <c r="AV18" s="16"/>
      <c r="AW18" s="39">
        <f>(AU18+(AV18/100))/AT18</f>
        <v>1320</v>
      </c>
      <c r="AX18" s="42"/>
      <c r="AY18" s="42"/>
      <c r="AZ18" s="42"/>
      <c r="BA18" s="12"/>
      <c r="BB18" s="16"/>
      <c r="BC18" s="16"/>
      <c r="BD18" s="16"/>
      <c r="BE18" s="39"/>
      <c r="BF18" s="42"/>
      <c r="BG18" s="42"/>
      <c r="BH18" s="42"/>
      <c r="BI18" s="12"/>
      <c r="BJ18" s="16"/>
      <c r="BK18" s="16"/>
      <c r="BL18" s="16"/>
      <c r="BM18" s="39"/>
      <c r="BN18" s="42"/>
      <c r="BO18" s="42"/>
      <c r="BP18" s="42"/>
      <c r="BQ18" s="12"/>
      <c r="BR18" s="16"/>
      <c r="BS18" s="16"/>
      <c r="BT18" s="16"/>
      <c r="BU18" s="39"/>
      <c r="BW18" s="51">
        <f t="shared" si="9"/>
        <v>0</v>
      </c>
      <c r="BX18" s="51">
        <f t="shared" si="10"/>
        <v>-1.1368683772161603E-12</v>
      </c>
    </row>
    <row r="19" spans="1:76" ht="15" customHeight="1">
      <c r="A19" s="25">
        <v>3</v>
      </c>
      <c r="B19" s="25">
        <v>3</v>
      </c>
      <c r="C19" s="67" t="s">
        <v>461</v>
      </c>
      <c r="D19" s="42">
        <v>1472</v>
      </c>
      <c r="E19" s="42">
        <v>54321</v>
      </c>
      <c r="F19" s="42"/>
      <c r="G19" s="24">
        <f t="shared" si="8"/>
        <v>36.90285326086956</v>
      </c>
      <c r="H19" s="70">
        <v>42139</v>
      </c>
      <c r="I19" s="70">
        <v>65</v>
      </c>
      <c r="J19" s="70"/>
      <c r="K19" s="70">
        <v>321080</v>
      </c>
      <c r="L19" s="70">
        <v>10</v>
      </c>
      <c r="M19" s="70"/>
      <c r="N19" s="40">
        <f t="shared" si="0"/>
        <v>321080.0625</v>
      </c>
      <c r="O19" s="42">
        <v>759793</v>
      </c>
      <c r="P19" s="42">
        <v>26</v>
      </c>
      <c r="Q19" s="24">
        <f t="shared" si="1"/>
        <v>2.3663661769718263</v>
      </c>
      <c r="R19" s="101"/>
      <c r="S19" s="16"/>
      <c r="T19" s="71"/>
      <c r="U19" s="25">
        <v>3</v>
      </c>
      <c r="V19" s="25">
        <v>3</v>
      </c>
      <c r="W19" s="42">
        <v>9</v>
      </c>
      <c r="X19" s="42">
        <v>2</v>
      </c>
      <c r="Y19" s="42">
        <v>13</v>
      </c>
      <c r="Z19" s="42">
        <v>36</v>
      </c>
      <c r="AA19" s="42"/>
      <c r="AB19" s="24">
        <f t="shared" si="2"/>
        <v>13.225</v>
      </c>
      <c r="AC19" s="16">
        <v>125</v>
      </c>
      <c r="AD19" s="16">
        <v>14</v>
      </c>
      <c r="AE19" s="16">
        <v>136</v>
      </c>
      <c r="AF19" s="16">
        <v>80</v>
      </c>
      <c r="AG19" s="16"/>
      <c r="AH19" s="40">
        <f t="shared" si="3"/>
        <v>136.5</v>
      </c>
      <c r="AI19" s="103">
        <v>31103</v>
      </c>
      <c r="AJ19" s="103">
        <v>60</v>
      </c>
      <c r="AK19" s="24">
        <f t="shared" si="4"/>
        <v>227.86520146520147</v>
      </c>
      <c r="AL19" s="16">
        <v>117</v>
      </c>
      <c r="AM19" s="16">
        <v>25383</v>
      </c>
      <c r="AN19" s="16">
        <v>60</v>
      </c>
      <c r="AO19" s="39">
        <f t="shared" si="5"/>
        <v>216.95384615384614</v>
      </c>
      <c r="AP19" s="42">
        <v>8</v>
      </c>
      <c r="AQ19" s="42">
        <v>5720</v>
      </c>
      <c r="AR19" s="42"/>
      <c r="AS19" s="12">
        <f t="shared" si="6"/>
        <v>715</v>
      </c>
      <c r="AT19" s="16"/>
      <c r="AU19" s="16"/>
      <c r="AV19" s="16"/>
      <c r="AW19" s="39"/>
      <c r="AX19" s="42"/>
      <c r="AY19" s="42"/>
      <c r="AZ19" s="42"/>
      <c r="BA19" s="12"/>
      <c r="BB19" s="16"/>
      <c r="BC19" s="16"/>
      <c r="BD19" s="16"/>
      <c r="BE19" s="39"/>
      <c r="BF19" s="42"/>
      <c r="BG19" s="42"/>
      <c r="BH19" s="42"/>
      <c r="BI19" s="12"/>
      <c r="BJ19" s="16"/>
      <c r="BK19" s="16"/>
      <c r="BL19" s="16"/>
      <c r="BM19" s="39"/>
      <c r="BN19" s="42"/>
      <c r="BO19" s="42"/>
      <c r="BP19" s="42"/>
      <c r="BQ19" s="12"/>
      <c r="BR19" s="16"/>
      <c r="BS19" s="16"/>
      <c r="BT19" s="16"/>
      <c r="BU19" s="39"/>
      <c r="BW19" s="51">
        <f t="shared" si="9"/>
        <v>0</v>
      </c>
      <c r="BX19" s="51">
        <f t="shared" si="10"/>
        <v>-1.8189894035458565E-12</v>
      </c>
    </row>
    <row r="20" spans="1:76" ht="15" customHeight="1">
      <c r="A20" s="25">
        <v>3</v>
      </c>
      <c r="B20" s="25">
        <v>4</v>
      </c>
      <c r="C20" s="67" t="s">
        <v>462</v>
      </c>
      <c r="D20" s="42">
        <v>410</v>
      </c>
      <c r="E20" s="42">
        <v>22318</v>
      </c>
      <c r="F20" s="42"/>
      <c r="G20" s="24">
        <f t="shared" si="8"/>
        <v>54.43414634146342</v>
      </c>
      <c r="H20" s="70">
        <v>8562</v>
      </c>
      <c r="I20" s="70">
        <v>40</v>
      </c>
      <c r="J20" s="70"/>
      <c r="K20" s="70">
        <v>125463</v>
      </c>
      <c r="L20" s="70">
        <v>94</v>
      </c>
      <c r="M20" s="70"/>
      <c r="N20" s="40">
        <f t="shared" si="0"/>
        <v>125463.5875</v>
      </c>
      <c r="O20" s="42">
        <v>317519</v>
      </c>
      <c r="P20" s="42">
        <v>34</v>
      </c>
      <c r="Q20" s="24">
        <f t="shared" si="1"/>
        <v>2.5307661475884387</v>
      </c>
      <c r="R20" s="16"/>
      <c r="S20" s="16"/>
      <c r="T20" s="71"/>
      <c r="U20" s="25">
        <v>3</v>
      </c>
      <c r="V20" s="25">
        <v>4</v>
      </c>
      <c r="W20" s="42"/>
      <c r="X20" s="42"/>
      <c r="Y20" s="42"/>
      <c r="Z20" s="42"/>
      <c r="AA20" s="42"/>
      <c r="AB20" s="24">
        <f t="shared" si="2"/>
        <v>0</v>
      </c>
      <c r="AC20" s="16">
        <v>30</v>
      </c>
      <c r="AD20" s="16"/>
      <c r="AE20" s="16">
        <v>25</v>
      </c>
      <c r="AF20" s="16">
        <v>80</v>
      </c>
      <c r="AG20" s="16"/>
      <c r="AH20" s="40">
        <f t="shared" si="3"/>
        <v>25.5</v>
      </c>
      <c r="AI20" s="103">
        <v>8400</v>
      </c>
      <c r="AJ20" s="103">
        <v>83</v>
      </c>
      <c r="AK20" s="24">
        <f t="shared" si="4"/>
        <v>329.4443137254902</v>
      </c>
      <c r="AL20" s="16">
        <v>27</v>
      </c>
      <c r="AM20" s="16">
        <v>5634</v>
      </c>
      <c r="AN20" s="16">
        <v>83</v>
      </c>
      <c r="AO20" s="39">
        <f t="shared" si="5"/>
        <v>208.6974074074074</v>
      </c>
      <c r="AP20" s="42">
        <v>2</v>
      </c>
      <c r="AQ20" s="42">
        <v>1666</v>
      </c>
      <c r="AR20" s="42"/>
      <c r="AS20" s="12">
        <f t="shared" si="6"/>
        <v>833</v>
      </c>
      <c r="AT20" s="16">
        <v>1</v>
      </c>
      <c r="AU20" s="16">
        <v>1100</v>
      </c>
      <c r="AV20" s="16"/>
      <c r="AW20" s="39">
        <f>(AU20+(AV20/100))/AT20</f>
        <v>1100</v>
      </c>
      <c r="AX20" s="42"/>
      <c r="AY20" s="42"/>
      <c r="AZ20" s="42"/>
      <c r="BA20" s="12"/>
      <c r="BB20" s="16"/>
      <c r="BC20" s="16"/>
      <c r="BD20" s="16"/>
      <c r="BE20" s="39"/>
      <c r="BF20" s="42"/>
      <c r="BG20" s="42"/>
      <c r="BH20" s="42"/>
      <c r="BI20" s="12"/>
      <c r="BJ20" s="16"/>
      <c r="BK20" s="16"/>
      <c r="BL20" s="16"/>
      <c r="BM20" s="39"/>
      <c r="BN20" s="42"/>
      <c r="BO20" s="42"/>
      <c r="BP20" s="42"/>
      <c r="BQ20" s="12"/>
      <c r="BR20" s="16"/>
      <c r="BS20" s="16"/>
      <c r="BT20" s="16"/>
      <c r="BU20" s="39"/>
      <c r="BW20" s="51">
        <f t="shared" si="9"/>
        <v>0</v>
      </c>
      <c r="BX20" s="51">
        <f t="shared" si="10"/>
        <v>0</v>
      </c>
    </row>
    <row r="21" spans="1:76" ht="15" customHeight="1">
      <c r="A21" s="25">
        <v>4</v>
      </c>
      <c r="B21" s="25">
        <v>1</v>
      </c>
      <c r="C21" s="67" t="s">
        <v>463</v>
      </c>
      <c r="D21" s="42">
        <v>1280.5</v>
      </c>
      <c r="E21" s="42">
        <v>60116</v>
      </c>
      <c r="F21" s="42"/>
      <c r="G21" s="24">
        <f t="shared" si="8"/>
        <v>46.94728621632175</v>
      </c>
      <c r="H21" s="70">
        <v>6080</v>
      </c>
      <c r="I21" s="70"/>
      <c r="J21" s="70"/>
      <c r="K21" s="70">
        <v>199635</v>
      </c>
      <c r="L21" s="70">
        <v>157</v>
      </c>
      <c r="M21" s="70">
        <v>66</v>
      </c>
      <c r="N21" s="40">
        <f t="shared" si="0"/>
        <v>199635.98276515154</v>
      </c>
      <c r="O21" s="42">
        <v>638847</v>
      </c>
      <c r="P21" s="42">
        <v>61</v>
      </c>
      <c r="Q21" s="24">
        <f t="shared" si="1"/>
        <v>3.200059383841284</v>
      </c>
      <c r="R21" s="16"/>
      <c r="S21" s="16"/>
      <c r="T21" s="71"/>
      <c r="U21" s="25">
        <v>4</v>
      </c>
      <c r="V21" s="25">
        <v>1</v>
      </c>
      <c r="W21" s="42">
        <v>3</v>
      </c>
      <c r="X21" s="42"/>
      <c r="Y21" s="42">
        <v>1</v>
      </c>
      <c r="Z21" s="42">
        <v>84</v>
      </c>
      <c r="AA21" s="42"/>
      <c r="AB21" s="24">
        <f t="shared" si="2"/>
        <v>1.525</v>
      </c>
      <c r="AC21" s="16">
        <v>239</v>
      </c>
      <c r="AD21" s="16">
        <v>49</v>
      </c>
      <c r="AE21" s="16">
        <v>141</v>
      </c>
      <c r="AF21" s="16">
        <v>133</v>
      </c>
      <c r="AG21" s="16">
        <v>58</v>
      </c>
      <c r="AH21" s="40">
        <f t="shared" si="3"/>
        <v>141.83258149678605</v>
      </c>
      <c r="AI21" s="103">
        <v>64605</v>
      </c>
      <c r="AJ21" s="103">
        <v>75</v>
      </c>
      <c r="AK21" s="24">
        <f t="shared" si="4"/>
        <v>455.50711492524005</v>
      </c>
      <c r="AL21" s="16">
        <v>217</v>
      </c>
      <c r="AM21" s="16">
        <v>45705</v>
      </c>
      <c r="AN21" s="16">
        <v>75</v>
      </c>
      <c r="AO21" s="39">
        <f t="shared" si="5"/>
        <v>210.62557603686636</v>
      </c>
      <c r="AP21" s="42">
        <v>18</v>
      </c>
      <c r="AQ21" s="42">
        <v>13900</v>
      </c>
      <c r="AR21" s="42"/>
      <c r="AS21" s="12">
        <f t="shared" si="6"/>
        <v>772.2222222222222</v>
      </c>
      <c r="AT21" s="16">
        <v>4</v>
      </c>
      <c r="AU21" s="16">
        <v>5000</v>
      </c>
      <c r="AV21" s="16"/>
      <c r="AW21" s="39">
        <f>(AU21+(AV21/100))/AT21</f>
        <v>1250</v>
      </c>
      <c r="AX21" s="42"/>
      <c r="AY21" s="42"/>
      <c r="AZ21" s="42"/>
      <c r="BA21" s="12"/>
      <c r="BB21" s="16"/>
      <c r="BC21" s="16"/>
      <c r="BD21" s="16"/>
      <c r="BE21" s="39"/>
      <c r="BF21" s="42"/>
      <c r="BG21" s="42"/>
      <c r="BH21" s="42"/>
      <c r="BI21" s="12"/>
      <c r="BJ21" s="16"/>
      <c r="BK21" s="16"/>
      <c r="BL21" s="16"/>
      <c r="BM21" s="39"/>
      <c r="BN21" s="42"/>
      <c r="BO21" s="42"/>
      <c r="BP21" s="42"/>
      <c r="BQ21" s="12"/>
      <c r="BR21" s="16"/>
      <c r="BS21" s="16"/>
      <c r="BT21" s="16"/>
      <c r="BU21" s="39"/>
      <c r="BW21" s="51">
        <f t="shared" si="9"/>
        <v>0</v>
      </c>
      <c r="BX21" s="51">
        <f t="shared" si="10"/>
        <v>0</v>
      </c>
    </row>
    <row r="22" spans="1:76" ht="15" customHeight="1">
      <c r="A22" s="25">
        <v>4</v>
      </c>
      <c r="B22" s="25">
        <v>2</v>
      </c>
      <c r="C22" s="67" t="s">
        <v>498</v>
      </c>
      <c r="D22" s="42">
        <v>1115</v>
      </c>
      <c r="E22" s="42">
        <v>51791</v>
      </c>
      <c r="F22" s="42">
        <v>70</v>
      </c>
      <c r="G22" s="24">
        <f t="shared" si="8"/>
        <v>46.44995515695067</v>
      </c>
      <c r="H22" s="70">
        <v>10383</v>
      </c>
      <c r="I22" s="70"/>
      <c r="J22" s="70"/>
      <c r="K22" s="70">
        <v>184124</v>
      </c>
      <c r="L22" s="70">
        <v>13</v>
      </c>
      <c r="M22" s="70">
        <v>230</v>
      </c>
      <c r="N22" s="40">
        <f t="shared" si="0"/>
        <v>184124.08653007346</v>
      </c>
      <c r="O22" s="42">
        <v>685472</v>
      </c>
      <c r="P22" s="42">
        <v>23</v>
      </c>
      <c r="Q22" s="24">
        <f t="shared" si="1"/>
        <v>3.722880655747558</v>
      </c>
      <c r="R22" s="16"/>
      <c r="S22" s="16"/>
      <c r="T22" s="71"/>
      <c r="U22" s="25">
        <v>4</v>
      </c>
      <c r="V22" s="25">
        <v>2</v>
      </c>
      <c r="W22" s="42">
        <v>2</v>
      </c>
      <c r="X22" s="42"/>
      <c r="Y22" s="42"/>
      <c r="Z22" s="42">
        <v>46</v>
      </c>
      <c r="AA22" s="42">
        <v>86</v>
      </c>
      <c r="AB22" s="24">
        <f t="shared" si="2"/>
        <v>0.28947428833792466</v>
      </c>
      <c r="AC22" s="16">
        <v>181</v>
      </c>
      <c r="AD22" s="16">
        <v>37</v>
      </c>
      <c r="AE22" s="16">
        <v>181</v>
      </c>
      <c r="AF22" s="16">
        <v>44</v>
      </c>
      <c r="AG22" s="16">
        <v>121</v>
      </c>
      <c r="AH22" s="40">
        <f t="shared" si="3"/>
        <v>181.27777777777777</v>
      </c>
      <c r="AI22" s="103">
        <v>56585</v>
      </c>
      <c r="AJ22" s="3"/>
      <c r="AK22" s="24">
        <f t="shared" si="4"/>
        <v>312.1452650934723</v>
      </c>
      <c r="AL22" s="16">
        <v>157</v>
      </c>
      <c r="AM22" s="16">
        <v>36245</v>
      </c>
      <c r="AN22" s="16"/>
      <c r="AO22" s="39">
        <f t="shared" si="5"/>
        <v>230.85987261146497</v>
      </c>
      <c r="AP22" s="42">
        <v>19</v>
      </c>
      <c r="AQ22" s="42">
        <v>14240</v>
      </c>
      <c r="AR22" s="42"/>
      <c r="AS22" s="12">
        <f t="shared" si="6"/>
        <v>749.4736842105264</v>
      </c>
      <c r="AT22" s="16">
        <v>5</v>
      </c>
      <c r="AU22" s="16">
        <v>6100</v>
      </c>
      <c r="AV22" s="16"/>
      <c r="AW22" s="39">
        <f>(AU22+(AV22/100))/AT22</f>
        <v>1220</v>
      </c>
      <c r="AX22" s="42"/>
      <c r="AY22" s="42"/>
      <c r="AZ22" s="42"/>
      <c r="BA22" s="12"/>
      <c r="BB22" s="16"/>
      <c r="BC22" s="16"/>
      <c r="BD22" s="16"/>
      <c r="BE22" s="39"/>
      <c r="BF22" s="42"/>
      <c r="BG22" s="42"/>
      <c r="BH22" s="42"/>
      <c r="BI22" s="12"/>
      <c r="BJ22" s="16"/>
      <c r="BK22" s="16"/>
      <c r="BL22" s="16"/>
      <c r="BM22" s="39"/>
      <c r="BN22" s="42"/>
      <c r="BO22" s="42"/>
      <c r="BP22" s="42"/>
      <c r="BQ22" s="12"/>
      <c r="BR22" s="16"/>
      <c r="BS22" s="16"/>
      <c r="BT22" s="16"/>
      <c r="BU22" s="39"/>
      <c r="BW22" s="51">
        <f t="shared" si="9"/>
        <v>0</v>
      </c>
      <c r="BX22" s="51">
        <f t="shared" si="10"/>
        <v>0</v>
      </c>
    </row>
    <row r="23" spans="1:76" ht="15" customHeight="1">
      <c r="A23" s="25">
        <v>4</v>
      </c>
      <c r="B23" s="25">
        <v>3</v>
      </c>
      <c r="C23" s="67" t="s">
        <v>499</v>
      </c>
      <c r="D23" s="42">
        <v>1032</v>
      </c>
      <c r="E23" s="42">
        <v>52861</v>
      </c>
      <c r="F23" s="42">
        <v>68</v>
      </c>
      <c r="G23" s="24">
        <f t="shared" si="8"/>
        <v>51.22255813953488</v>
      </c>
      <c r="H23" s="70">
        <v>12983</v>
      </c>
      <c r="I23" s="70">
        <v>30</v>
      </c>
      <c r="J23" s="70"/>
      <c r="K23" s="70">
        <v>214621</v>
      </c>
      <c r="L23" s="70">
        <v>56</v>
      </c>
      <c r="M23" s="70"/>
      <c r="N23" s="40">
        <f t="shared" si="0"/>
        <v>214621.35</v>
      </c>
      <c r="O23" s="42">
        <v>741517</v>
      </c>
      <c r="P23" s="42">
        <v>50</v>
      </c>
      <c r="Q23" s="24">
        <f t="shared" si="1"/>
        <v>3.4550010984461705</v>
      </c>
      <c r="R23" s="16"/>
      <c r="S23" s="16"/>
      <c r="T23" s="71"/>
      <c r="U23" s="25">
        <v>4</v>
      </c>
      <c r="V23" s="25">
        <v>3</v>
      </c>
      <c r="W23" s="42">
        <v>1</v>
      </c>
      <c r="X23" s="42"/>
      <c r="Y23" s="42"/>
      <c r="Z23" s="42">
        <v>9</v>
      </c>
      <c r="AA23" s="42">
        <v>43.5</v>
      </c>
      <c r="AB23" s="24">
        <f t="shared" si="2"/>
        <v>0.05724862258953168</v>
      </c>
      <c r="AC23" s="16">
        <v>194</v>
      </c>
      <c r="AD23" s="16">
        <v>24</v>
      </c>
      <c r="AE23" s="16">
        <v>238</v>
      </c>
      <c r="AF23" s="16">
        <v>57</v>
      </c>
      <c r="AG23" s="16">
        <v>206</v>
      </c>
      <c r="AH23" s="40">
        <f t="shared" si="3"/>
        <v>238.36097910927455</v>
      </c>
      <c r="AI23" s="103">
        <v>67326</v>
      </c>
      <c r="AJ23" s="103">
        <v>37</v>
      </c>
      <c r="AK23" s="24">
        <f t="shared" si="4"/>
        <v>282.455501951663</v>
      </c>
      <c r="AL23" s="16">
        <v>157</v>
      </c>
      <c r="AM23" s="16">
        <v>34179</v>
      </c>
      <c r="AN23" s="16">
        <v>70</v>
      </c>
      <c r="AO23" s="39">
        <f t="shared" si="5"/>
        <v>217.70509554140125</v>
      </c>
      <c r="AP23" s="42">
        <v>29</v>
      </c>
      <c r="AQ23" s="42">
        <v>22630</v>
      </c>
      <c r="AR23" s="42"/>
      <c r="AS23" s="12">
        <f t="shared" si="6"/>
        <v>780.3448275862069</v>
      </c>
      <c r="AT23" s="16">
        <v>8</v>
      </c>
      <c r="AU23" s="16">
        <v>10516</v>
      </c>
      <c r="AV23" s="16">
        <v>67</v>
      </c>
      <c r="AW23" s="39">
        <f>(AU23+(AV23/100))/AT23</f>
        <v>1314.58375</v>
      </c>
      <c r="AX23" s="42"/>
      <c r="AY23" s="42"/>
      <c r="AZ23" s="42"/>
      <c r="BA23" s="12"/>
      <c r="BB23" s="16"/>
      <c r="BC23" s="16"/>
      <c r="BD23" s="16"/>
      <c r="BE23" s="39"/>
      <c r="BF23" s="42"/>
      <c r="BG23" s="42"/>
      <c r="BH23" s="42"/>
      <c r="BI23" s="12"/>
      <c r="BJ23" s="16"/>
      <c r="BK23" s="16"/>
      <c r="BL23" s="16"/>
      <c r="BM23" s="39"/>
      <c r="BN23" s="42"/>
      <c r="BO23" s="42"/>
      <c r="BP23" s="42"/>
      <c r="BQ23" s="12"/>
      <c r="BR23" s="16"/>
      <c r="BS23" s="16"/>
      <c r="BT23" s="16"/>
      <c r="BU23" s="39"/>
      <c r="BW23" s="51">
        <f t="shared" si="9"/>
        <v>0</v>
      </c>
      <c r="BX23" s="51">
        <f t="shared" si="10"/>
        <v>-1.7462697954329087E-12</v>
      </c>
    </row>
    <row r="24" spans="1:76" ht="15" customHeight="1">
      <c r="A24" s="25">
        <v>4</v>
      </c>
      <c r="B24" s="25">
        <v>4</v>
      </c>
      <c r="C24" s="67" t="s">
        <v>500</v>
      </c>
      <c r="D24" s="42">
        <v>829</v>
      </c>
      <c r="E24" s="42">
        <v>47958</v>
      </c>
      <c r="F24" s="42">
        <v>51</v>
      </c>
      <c r="G24" s="24">
        <f t="shared" si="8"/>
        <v>57.85103739445115</v>
      </c>
      <c r="H24" s="70">
        <v>15658</v>
      </c>
      <c r="I24" s="70"/>
      <c r="J24" s="70"/>
      <c r="K24" s="70">
        <v>259141</v>
      </c>
      <c r="L24" s="70">
        <v>26</v>
      </c>
      <c r="M24" s="70"/>
      <c r="N24" s="40">
        <f t="shared" si="0"/>
        <v>259141.1625</v>
      </c>
      <c r="O24" s="42">
        <v>554821</v>
      </c>
      <c r="P24" s="42">
        <v>5</v>
      </c>
      <c r="Q24" s="24">
        <f t="shared" si="1"/>
        <v>2.140999116649405</v>
      </c>
      <c r="R24" s="16"/>
      <c r="S24" s="16"/>
      <c r="T24" s="71"/>
      <c r="U24" s="25">
        <v>4</v>
      </c>
      <c r="V24" s="25">
        <v>4</v>
      </c>
      <c r="W24" s="42"/>
      <c r="X24" s="42"/>
      <c r="Y24" s="42"/>
      <c r="Z24" s="42"/>
      <c r="AA24" s="42"/>
      <c r="AB24" s="24">
        <f t="shared" si="2"/>
        <v>0</v>
      </c>
      <c r="AC24" s="16">
        <v>94</v>
      </c>
      <c r="AD24" s="16">
        <v>19</v>
      </c>
      <c r="AE24" s="16">
        <v>84</v>
      </c>
      <c r="AF24" s="16">
        <v>44</v>
      </c>
      <c r="AG24" s="16"/>
      <c r="AH24" s="40">
        <f t="shared" si="3"/>
        <v>84.275</v>
      </c>
      <c r="AI24" s="103">
        <v>24340</v>
      </c>
      <c r="AJ24" s="103">
        <v>39</v>
      </c>
      <c r="AK24" s="24">
        <f t="shared" si="4"/>
        <v>288.8210026698309</v>
      </c>
      <c r="AL24" s="16">
        <v>91</v>
      </c>
      <c r="AM24" s="16">
        <v>20507</v>
      </c>
      <c r="AN24" s="16">
        <v>39</v>
      </c>
      <c r="AO24" s="39">
        <f t="shared" si="5"/>
        <v>225.35593406593406</v>
      </c>
      <c r="AP24" s="42">
        <v>1</v>
      </c>
      <c r="AQ24" s="42">
        <v>667</v>
      </c>
      <c r="AR24" s="42"/>
      <c r="AS24" s="12">
        <f t="shared" si="6"/>
        <v>667</v>
      </c>
      <c r="AT24" s="16">
        <v>2</v>
      </c>
      <c r="AU24" s="16">
        <v>3166</v>
      </c>
      <c r="AV24" s="16"/>
      <c r="AW24" s="39">
        <f>(AU24+(AV24/100))/AT24</f>
        <v>1583</v>
      </c>
      <c r="AX24" s="42"/>
      <c r="AY24" s="42"/>
      <c r="AZ24" s="42"/>
      <c r="BA24" s="12"/>
      <c r="BB24" s="16"/>
      <c r="BC24" s="16"/>
      <c r="BD24" s="16"/>
      <c r="BE24" s="39"/>
      <c r="BF24" s="42"/>
      <c r="BG24" s="42"/>
      <c r="BH24" s="42"/>
      <c r="BI24" s="12"/>
      <c r="BJ24" s="16"/>
      <c r="BK24" s="16"/>
      <c r="BL24" s="16"/>
      <c r="BM24" s="39"/>
      <c r="BN24" s="42"/>
      <c r="BO24" s="42"/>
      <c r="BP24" s="42"/>
      <c r="BQ24" s="12"/>
      <c r="BR24" s="16"/>
      <c r="BS24" s="16"/>
      <c r="BT24" s="16"/>
      <c r="BU24" s="39"/>
      <c r="BW24" s="51">
        <f t="shared" si="9"/>
        <v>0</v>
      </c>
      <c r="BX24" s="51">
        <f t="shared" si="10"/>
        <v>-4.547473508864641E-13</v>
      </c>
    </row>
    <row r="25" spans="1:76" ht="15" customHeight="1">
      <c r="A25" s="25">
        <v>4</v>
      </c>
      <c r="B25" s="25">
        <v>5</v>
      </c>
      <c r="C25" s="67" t="s">
        <v>501</v>
      </c>
      <c r="D25" s="42">
        <v>123</v>
      </c>
      <c r="E25" s="42"/>
      <c r="F25" s="42"/>
      <c r="G25" s="24">
        <f t="shared" si="8"/>
        <v>0</v>
      </c>
      <c r="H25" s="70">
        <v>320</v>
      </c>
      <c r="I25" s="70"/>
      <c r="J25" s="70"/>
      <c r="K25" s="70">
        <v>18649</v>
      </c>
      <c r="L25" s="70"/>
      <c r="M25" s="70"/>
      <c r="N25" s="40">
        <f t="shared" si="0"/>
        <v>18649</v>
      </c>
      <c r="O25" s="42">
        <v>92618</v>
      </c>
      <c r="P25" s="42"/>
      <c r="Q25" s="24">
        <f aca="true" t="shared" si="11" ref="Q25:Q33">O25/(K25+(L25/160)+(M25/43560))</f>
        <v>4.966378894310687</v>
      </c>
      <c r="R25" s="101"/>
      <c r="S25" s="16"/>
      <c r="T25" s="71"/>
      <c r="U25" s="25">
        <v>4</v>
      </c>
      <c r="V25" s="25">
        <v>5</v>
      </c>
      <c r="W25" s="42"/>
      <c r="X25" s="42"/>
      <c r="Y25" s="42"/>
      <c r="Z25" s="42"/>
      <c r="AA25" s="42"/>
      <c r="AB25" s="24">
        <f t="shared" si="2"/>
        <v>0</v>
      </c>
      <c r="AC25" s="16">
        <v>34</v>
      </c>
      <c r="AD25" s="16">
        <v>8</v>
      </c>
      <c r="AE25" s="16">
        <v>40</v>
      </c>
      <c r="AF25" s="16">
        <v>80</v>
      </c>
      <c r="AG25" s="16"/>
      <c r="AH25" s="40">
        <f t="shared" si="3"/>
        <v>40.5</v>
      </c>
      <c r="AI25" s="103">
        <v>6586</v>
      </c>
      <c r="AJ25" s="3"/>
      <c r="AK25" s="24">
        <f t="shared" si="4"/>
        <v>162.6172839506173</v>
      </c>
      <c r="AL25" s="16">
        <v>34</v>
      </c>
      <c r="AM25" s="16">
        <v>6586</v>
      </c>
      <c r="AN25" s="16"/>
      <c r="AO25" s="39">
        <f t="shared" si="5"/>
        <v>193.7058823529412</v>
      </c>
      <c r="AP25" s="42"/>
      <c r="AQ25" s="42"/>
      <c r="AR25" s="42"/>
      <c r="AS25" s="12"/>
      <c r="AT25" s="16"/>
      <c r="AU25" s="16"/>
      <c r="AV25" s="16"/>
      <c r="AW25" s="39"/>
      <c r="AX25" s="42"/>
      <c r="AY25" s="42"/>
      <c r="AZ25" s="42"/>
      <c r="BA25" s="12"/>
      <c r="BB25" s="16"/>
      <c r="BC25" s="16"/>
      <c r="BD25" s="16"/>
      <c r="BE25" s="39"/>
      <c r="BF25" s="42"/>
      <c r="BG25" s="42"/>
      <c r="BH25" s="42"/>
      <c r="BI25" s="12"/>
      <c r="BJ25" s="16"/>
      <c r="BK25" s="16"/>
      <c r="BL25" s="16"/>
      <c r="BM25" s="39"/>
      <c r="BN25" s="42"/>
      <c r="BO25" s="42"/>
      <c r="BP25" s="42"/>
      <c r="BQ25" s="12"/>
      <c r="BR25" s="16"/>
      <c r="BS25" s="16"/>
      <c r="BT25" s="16"/>
      <c r="BU25" s="39"/>
      <c r="BW25" s="51">
        <f t="shared" si="9"/>
        <v>0</v>
      </c>
      <c r="BX25" s="51">
        <f t="shared" si="10"/>
        <v>0</v>
      </c>
    </row>
    <row r="26" spans="1:76" ht="15" customHeight="1">
      <c r="A26" s="25">
        <v>5</v>
      </c>
      <c r="B26" s="25">
        <v>1</v>
      </c>
      <c r="C26" s="67" t="s">
        <v>502</v>
      </c>
      <c r="D26" s="42">
        <v>144</v>
      </c>
      <c r="E26" s="42">
        <v>2955</v>
      </c>
      <c r="F26" s="42"/>
      <c r="G26" s="24">
        <f t="shared" si="8"/>
        <v>20.520833333333332</v>
      </c>
      <c r="H26" s="70">
        <v>22582</v>
      </c>
      <c r="I26" s="70">
        <v>109</v>
      </c>
      <c r="J26" s="70"/>
      <c r="K26" s="70">
        <v>398525</v>
      </c>
      <c r="L26" s="70">
        <v>31</v>
      </c>
      <c r="M26" s="70"/>
      <c r="N26" s="40">
        <f t="shared" si="0"/>
        <v>398525.19375</v>
      </c>
      <c r="O26" s="42">
        <v>357302</v>
      </c>
      <c r="P26" s="42">
        <v>33</v>
      </c>
      <c r="Q26" s="24">
        <f t="shared" si="11"/>
        <v>0.8965606330628627</v>
      </c>
      <c r="R26" s="16"/>
      <c r="S26" s="16"/>
      <c r="T26" s="71"/>
      <c r="U26" s="25">
        <v>5</v>
      </c>
      <c r="V26" s="25">
        <v>1</v>
      </c>
      <c r="W26" s="42"/>
      <c r="X26" s="42"/>
      <c r="Y26" s="42"/>
      <c r="Z26" s="42"/>
      <c r="AA26" s="42"/>
      <c r="AB26" s="24">
        <f t="shared" si="2"/>
        <v>0</v>
      </c>
      <c r="AC26" s="16">
        <v>43</v>
      </c>
      <c r="AD26" s="16">
        <v>8</v>
      </c>
      <c r="AE26" s="16">
        <v>43</v>
      </c>
      <c r="AF26" s="16"/>
      <c r="AG26" s="16"/>
      <c r="AH26" s="40">
        <f t="shared" si="3"/>
        <v>43</v>
      </c>
      <c r="AI26" s="103">
        <v>10801</v>
      </c>
      <c r="AJ26" s="3"/>
      <c r="AK26" s="24">
        <f t="shared" si="4"/>
        <v>251.1860465116279</v>
      </c>
      <c r="AL26" s="16">
        <v>40</v>
      </c>
      <c r="AM26" s="16">
        <v>8551</v>
      </c>
      <c r="AN26" s="16"/>
      <c r="AO26" s="39">
        <f t="shared" si="5"/>
        <v>213.775</v>
      </c>
      <c r="AP26" s="42">
        <v>3</v>
      </c>
      <c r="AQ26" s="42">
        <v>2250</v>
      </c>
      <c r="AR26" s="42"/>
      <c r="AS26" s="12">
        <f>(AQ26+(AR26/100))/AP26</f>
        <v>750</v>
      </c>
      <c r="AT26" s="16"/>
      <c r="AU26" s="16"/>
      <c r="AV26" s="16"/>
      <c r="AW26" s="39"/>
      <c r="AX26" s="42"/>
      <c r="AY26" s="42"/>
      <c r="AZ26" s="42"/>
      <c r="BA26" s="12"/>
      <c r="BB26" s="16"/>
      <c r="BC26" s="16"/>
      <c r="BD26" s="16"/>
      <c r="BE26" s="39"/>
      <c r="BF26" s="42"/>
      <c r="BG26" s="42"/>
      <c r="BH26" s="42"/>
      <c r="BI26" s="12"/>
      <c r="BJ26" s="16"/>
      <c r="BK26" s="16"/>
      <c r="BL26" s="16"/>
      <c r="BM26" s="39"/>
      <c r="BN26" s="42"/>
      <c r="BO26" s="42"/>
      <c r="BP26" s="42"/>
      <c r="BQ26" s="12"/>
      <c r="BR26" s="16"/>
      <c r="BS26" s="16"/>
      <c r="BT26" s="16"/>
      <c r="BU26" s="39"/>
      <c r="BW26" s="51">
        <f t="shared" si="9"/>
        <v>0</v>
      </c>
      <c r="BX26" s="51">
        <f t="shared" si="10"/>
        <v>0</v>
      </c>
    </row>
    <row r="27" spans="1:76" ht="15" customHeight="1">
      <c r="A27" s="25">
        <v>5</v>
      </c>
      <c r="B27" s="25">
        <v>2</v>
      </c>
      <c r="C27" s="67" t="s">
        <v>503</v>
      </c>
      <c r="D27" s="42">
        <v>125</v>
      </c>
      <c r="E27" s="42">
        <v>6532</v>
      </c>
      <c r="F27" s="42"/>
      <c r="G27" s="24">
        <f t="shared" si="8"/>
        <v>52.256</v>
      </c>
      <c r="H27" s="70">
        <v>13550</v>
      </c>
      <c r="I27" s="70"/>
      <c r="J27" s="70"/>
      <c r="K27" s="70">
        <v>191890</v>
      </c>
      <c r="L27" s="70"/>
      <c r="M27" s="70"/>
      <c r="N27" s="40">
        <f t="shared" si="0"/>
        <v>191890</v>
      </c>
      <c r="O27" s="42">
        <v>234248</v>
      </c>
      <c r="P27" s="42">
        <v>30</v>
      </c>
      <c r="Q27" s="24">
        <f t="shared" si="11"/>
        <v>1.2207410495596436</v>
      </c>
      <c r="R27" s="16"/>
      <c r="S27" s="16"/>
      <c r="T27" s="71"/>
      <c r="U27" s="25">
        <v>5</v>
      </c>
      <c r="V27" s="25">
        <v>2</v>
      </c>
      <c r="W27" s="42"/>
      <c r="X27" s="42"/>
      <c r="Y27" s="42"/>
      <c r="Z27" s="42"/>
      <c r="AA27" s="42"/>
      <c r="AB27" s="24">
        <f t="shared" si="2"/>
        <v>0</v>
      </c>
      <c r="AC27" s="16">
        <v>6</v>
      </c>
      <c r="AD27" s="16">
        <v>2</v>
      </c>
      <c r="AE27" s="16">
        <v>5</v>
      </c>
      <c r="AF27" s="16">
        <v>40</v>
      </c>
      <c r="AG27" s="16"/>
      <c r="AH27" s="40">
        <f t="shared" si="3"/>
        <v>5.25</v>
      </c>
      <c r="AI27" s="103">
        <v>1295</v>
      </c>
      <c r="AJ27" s="3"/>
      <c r="AK27" s="24">
        <f t="shared" si="4"/>
        <v>246.66666666666666</v>
      </c>
      <c r="AL27" s="16">
        <v>6</v>
      </c>
      <c r="AM27" s="16">
        <v>1295</v>
      </c>
      <c r="AN27" s="16"/>
      <c r="AO27" s="39">
        <f t="shared" si="5"/>
        <v>215.83333333333334</v>
      </c>
      <c r="AP27" s="42"/>
      <c r="AQ27" s="42"/>
      <c r="AR27" s="42"/>
      <c r="AS27" s="12"/>
      <c r="AT27" s="16"/>
      <c r="AU27" s="16"/>
      <c r="AV27" s="16"/>
      <c r="AW27" s="39"/>
      <c r="AX27" s="42"/>
      <c r="AY27" s="42"/>
      <c r="AZ27" s="42"/>
      <c r="BA27" s="12"/>
      <c r="BB27" s="16"/>
      <c r="BC27" s="16"/>
      <c r="BD27" s="16"/>
      <c r="BE27" s="39"/>
      <c r="BF27" s="42"/>
      <c r="BG27" s="42"/>
      <c r="BH27" s="42"/>
      <c r="BI27" s="12"/>
      <c r="BJ27" s="16"/>
      <c r="BK27" s="16"/>
      <c r="BL27" s="16"/>
      <c r="BM27" s="39"/>
      <c r="BN27" s="42"/>
      <c r="BO27" s="42"/>
      <c r="BP27" s="42"/>
      <c r="BQ27" s="12"/>
      <c r="BR27" s="16"/>
      <c r="BS27" s="16"/>
      <c r="BT27" s="16"/>
      <c r="BU27" s="39"/>
      <c r="BW27" s="51">
        <f t="shared" si="9"/>
        <v>0</v>
      </c>
      <c r="BX27" s="51">
        <f t="shared" si="10"/>
        <v>0</v>
      </c>
    </row>
    <row r="28" spans="1:76" ht="15" customHeight="1">
      <c r="A28" s="25">
        <v>5</v>
      </c>
      <c r="B28" s="25">
        <v>3</v>
      </c>
      <c r="C28" s="67" t="s">
        <v>504</v>
      </c>
      <c r="D28" s="42">
        <v>129</v>
      </c>
      <c r="E28" s="42">
        <v>4174</v>
      </c>
      <c r="F28" s="42"/>
      <c r="G28" s="24">
        <f t="shared" si="8"/>
        <v>32.35658914728682</v>
      </c>
      <c r="H28" s="70">
        <v>14813</v>
      </c>
      <c r="I28" s="70">
        <v>5</v>
      </c>
      <c r="J28" s="70"/>
      <c r="K28" s="70">
        <v>306649</v>
      </c>
      <c r="L28" s="70">
        <v>35</v>
      </c>
      <c r="M28" s="70"/>
      <c r="N28" s="40">
        <f t="shared" si="0"/>
        <v>306649.21875</v>
      </c>
      <c r="O28" s="42">
        <v>283269</v>
      </c>
      <c r="P28" s="42">
        <v>73</v>
      </c>
      <c r="Q28" s="24">
        <f t="shared" si="11"/>
        <v>0.9237558183082767</v>
      </c>
      <c r="R28" s="16"/>
      <c r="S28" s="16"/>
      <c r="T28" s="71"/>
      <c r="U28" s="25">
        <v>5</v>
      </c>
      <c r="V28" s="25">
        <v>3</v>
      </c>
      <c r="W28" s="42"/>
      <c r="X28" s="42"/>
      <c r="Y28" s="42"/>
      <c r="Z28" s="42"/>
      <c r="AA28" s="42"/>
      <c r="AB28" s="24">
        <f t="shared" si="2"/>
        <v>0</v>
      </c>
      <c r="AC28" s="16">
        <v>7</v>
      </c>
      <c r="AD28" s="16">
        <v>1</v>
      </c>
      <c r="AE28" s="16">
        <v>3</v>
      </c>
      <c r="AF28" s="16">
        <v>80</v>
      </c>
      <c r="AG28" s="16"/>
      <c r="AH28" s="40">
        <f t="shared" si="3"/>
        <v>3.5</v>
      </c>
      <c r="AI28" s="103">
        <v>1690</v>
      </c>
      <c r="AJ28" s="3"/>
      <c r="AK28" s="24">
        <f t="shared" si="4"/>
        <v>482.85714285714283</v>
      </c>
      <c r="AL28" s="16">
        <v>7</v>
      </c>
      <c r="AM28" s="16">
        <v>1690</v>
      </c>
      <c r="AN28" s="16"/>
      <c r="AO28" s="39">
        <f t="shared" si="5"/>
        <v>241.42857142857142</v>
      </c>
      <c r="AP28" s="42"/>
      <c r="AQ28" s="42"/>
      <c r="AR28" s="42"/>
      <c r="AS28" s="12"/>
      <c r="AT28" s="16"/>
      <c r="AU28" s="16"/>
      <c r="AV28" s="16"/>
      <c r="AW28" s="39"/>
      <c r="AX28" s="42"/>
      <c r="AY28" s="42"/>
      <c r="AZ28" s="42"/>
      <c r="BA28" s="12"/>
      <c r="BB28" s="16"/>
      <c r="BC28" s="16"/>
      <c r="BD28" s="16"/>
      <c r="BE28" s="39"/>
      <c r="BF28" s="42"/>
      <c r="BG28" s="42"/>
      <c r="BH28" s="42"/>
      <c r="BI28" s="12"/>
      <c r="BJ28" s="16"/>
      <c r="BK28" s="16"/>
      <c r="BL28" s="16"/>
      <c r="BM28" s="39"/>
      <c r="BN28" s="42"/>
      <c r="BO28" s="42"/>
      <c r="BP28" s="42"/>
      <c r="BQ28" s="12"/>
      <c r="BR28" s="16"/>
      <c r="BS28" s="16"/>
      <c r="BT28" s="16"/>
      <c r="BU28" s="39"/>
      <c r="BW28" s="51">
        <f t="shared" si="9"/>
        <v>0</v>
      </c>
      <c r="BX28" s="51">
        <f t="shared" si="10"/>
        <v>0</v>
      </c>
    </row>
    <row r="29" spans="1:76" ht="15" customHeight="1">
      <c r="A29" s="25">
        <v>5</v>
      </c>
      <c r="B29" s="25">
        <v>4</v>
      </c>
      <c r="C29" s="67" t="s">
        <v>505</v>
      </c>
      <c r="D29" s="42">
        <v>787</v>
      </c>
      <c r="E29" s="42">
        <v>35382</v>
      </c>
      <c r="F29" s="42"/>
      <c r="G29" s="24">
        <f t="shared" si="8"/>
        <v>44.95806861499365</v>
      </c>
      <c r="H29" s="70">
        <v>11170</v>
      </c>
      <c r="I29" s="70">
        <v>80</v>
      </c>
      <c r="J29" s="70"/>
      <c r="K29" s="70">
        <v>218941</v>
      </c>
      <c r="L29" s="70">
        <v>118</v>
      </c>
      <c r="M29" s="70"/>
      <c r="N29" s="40">
        <f t="shared" si="0"/>
        <v>218941.7375</v>
      </c>
      <c r="O29" s="42">
        <v>519611</v>
      </c>
      <c r="P29" s="42">
        <v>10</v>
      </c>
      <c r="Q29" s="24">
        <f t="shared" si="11"/>
        <v>2.3732843537884136</v>
      </c>
      <c r="R29" s="16"/>
      <c r="S29" s="16"/>
      <c r="T29" s="71"/>
      <c r="U29" s="25">
        <v>5</v>
      </c>
      <c r="V29" s="25">
        <v>4</v>
      </c>
      <c r="W29" s="42"/>
      <c r="X29" s="42"/>
      <c r="Y29" s="42"/>
      <c r="Z29" s="42"/>
      <c r="AA29" s="42"/>
      <c r="AB29" s="24">
        <f t="shared" si="2"/>
        <v>0</v>
      </c>
      <c r="AC29" s="16">
        <v>86</v>
      </c>
      <c r="AD29" s="16">
        <v>10</v>
      </c>
      <c r="AE29" s="16">
        <v>59</v>
      </c>
      <c r="AF29" s="16">
        <v>84</v>
      </c>
      <c r="AG29" s="16"/>
      <c r="AH29" s="40">
        <f t="shared" si="3"/>
        <v>59.525</v>
      </c>
      <c r="AI29" s="103">
        <v>21530</v>
      </c>
      <c r="AJ29" s="3"/>
      <c r="AK29" s="24">
        <f t="shared" si="4"/>
        <v>361.69676606467874</v>
      </c>
      <c r="AL29" s="16">
        <v>82</v>
      </c>
      <c r="AM29" s="16">
        <v>17990</v>
      </c>
      <c r="AN29" s="16"/>
      <c r="AO29" s="39">
        <f t="shared" si="5"/>
        <v>219.390243902439</v>
      </c>
      <c r="AP29" s="42">
        <v>3</v>
      </c>
      <c r="AQ29" s="42">
        <v>1740</v>
      </c>
      <c r="AR29" s="42"/>
      <c r="AS29" s="12">
        <f>(AQ29+(AR29/100))/AP29</f>
        <v>580</v>
      </c>
      <c r="AT29" s="16">
        <v>1</v>
      </c>
      <c r="AU29" s="16">
        <v>1800</v>
      </c>
      <c r="AV29" s="16"/>
      <c r="AW29" s="39">
        <f>(AU29+(AV29/100))/AT29</f>
        <v>1800</v>
      </c>
      <c r="AX29" s="42"/>
      <c r="AY29" s="42"/>
      <c r="AZ29" s="42"/>
      <c r="BA29" s="12"/>
      <c r="BB29" s="16"/>
      <c r="BC29" s="16"/>
      <c r="BD29" s="16"/>
      <c r="BE29" s="39"/>
      <c r="BF29" s="42"/>
      <c r="BG29" s="42"/>
      <c r="BH29" s="42"/>
      <c r="BI29" s="12"/>
      <c r="BJ29" s="16"/>
      <c r="BK29" s="16"/>
      <c r="BL29" s="16"/>
      <c r="BM29" s="39"/>
      <c r="BN29" s="42"/>
      <c r="BO29" s="42"/>
      <c r="BP29" s="42"/>
      <c r="BQ29" s="12"/>
      <c r="BR29" s="16"/>
      <c r="BS29" s="16"/>
      <c r="BT29" s="16"/>
      <c r="BU29" s="39"/>
      <c r="BW29" s="51">
        <f t="shared" si="9"/>
        <v>0</v>
      </c>
      <c r="BX29" s="51">
        <f t="shared" si="10"/>
        <v>0</v>
      </c>
    </row>
    <row r="30" spans="1:76" ht="15" customHeight="1">
      <c r="A30" s="25">
        <v>5</v>
      </c>
      <c r="B30" s="25">
        <v>5</v>
      </c>
      <c r="C30" s="67" t="s">
        <v>506</v>
      </c>
      <c r="D30" s="42">
        <v>525</v>
      </c>
      <c r="E30" s="42">
        <v>24789</v>
      </c>
      <c r="F30" s="42">
        <v>34</v>
      </c>
      <c r="G30" s="24">
        <f t="shared" si="8"/>
        <v>47.21779047619048</v>
      </c>
      <c r="H30" s="70">
        <v>9271</v>
      </c>
      <c r="I30" s="70">
        <v>80</v>
      </c>
      <c r="J30" s="70"/>
      <c r="K30" s="70">
        <v>209307</v>
      </c>
      <c r="L30" s="70">
        <v>80</v>
      </c>
      <c r="M30" s="70"/>
      <c r="N30" s="40">
        <f t="shared" si="0"/>
        <v>209307.5</v>
      </c>
      <c r="O30" s="42">
        <v>476572</v>
      </c>
      <c r="P30" s="42">
        <v>50</v>
      </c>
      <c r="Q30" s="24">
        <f t="shared" si="11"/>
        <v>2.276898821112478</v>
      </c>
      <c r="R30" s="16"/>
      <c r="S30" s="16"/>
      <c r="T30" s="71"/>
      <c r="U30" s="25">
        <v>5</v>
      </c>
      <c r="V30" s="25">
        <v>5</v>
      </c>
      <c r="W30" s="42"/>
      <c r="X30" s="42"/>
      <c r="Y30" s="42"/>
      <c r="Z30" s="42"/>
      <c r="AA30" s="42"/>
      <c r="AB30" s="24">
        <f t="shared" si="2"/>
        <v>0</v>
      </c>
      <c r="AC30" s="16">
        <v>34</v>
      </c>
      <c r="AD30" s="16">
        <v>3</v>
      </c>
      <c r="AE30" s="16">
        <v>52</v>
      </c>
      <c r="AF30" s="16"/>
      <c r="AG30" s="16"/>
      <c r="AH30" s="40">
        <f t="shared" si="3"/>
        <v>52</v>
      </c>
      <c r="AI30" s="103">
        <v>8865</v>
      </c>
      <c r="AJ30" s="103"/>
      <c r="AK30" s="24">
        <f t="shared" si="4"/>
        <v>170.48076923076923</v>
      </c>
      <c r="AL30" s="16">
        <v>32</v>
      </c>
      <c r="AM30" s="16">
        <v>7365</v>
      </c>
      <c r="AN30" s="16"/>
      <c r="AO30" s="39">
        <f t="shared" si="5"/>
        <v>230.15625</v>
      </c>
      <c r="AP30" s="42">
        <v>2</v>
      </c>
      <c r="AQ30" s="42">
        <v>1500</v>
      </c>
      <c r="AR30" s="42"/>
      <c r="AS30" s="12">
        <f>(AQ30+(AR30/100))/AP30</f>
        <v>750</v>
      </c>
      <c r="AT30" s="16"/>
      <c r="AU30" s="16"/>
      <c r="AV30" s="16"/>
      <c r="AW30" s="39"/>
      <c r="AX30" s="42"/>
      <c r="AY30" s="42"/>
      <c r="AZ30" s="42"/>
      <c r="BA30" s="12"/>
      <c r="BB30" s="16"/>
      <c r="BC30" s="16"/>
      <c r="BD30" s="16"/>
      <c r="BE30" s="39"/>
      <c r="BF30" s="42"/>
      <c r="BG30" s="42"/>
      <c r="BH30" s="42"/>
      <c r="BI30" s="12"/>
      <c r="BJ30" s="16"/>
      <c r="BK30" s="16"/>
      <c r="BL30" s="16"/>
      <c r="BM30" s="39"/>
      <c r="BN30" s="42"/>
      <c r="BO30" s="42"/>
      <c r="BP30" s="42"/>
      <c r="BQ30" s="12"/>
      <c r="BR30" s="16"/>
      <c r="BS30" s="16"/>
      <c r="BT30" s="16"/>
      <c r="BU30" s="39"/>
      <c r="BW30" s="51">
        <f t="shared" si="9"/>
        <v>0</v>
      </c>
      <c r="BX30" s="51">
        <f t="shared" si="10"/>
        <v>0</v>
      </c>
    </row>
    <row r="31" spans="1:76" ht="15" customHeight="1">
      <c r="A31" s="33">
        <v>5</v>
      </c>
      <c r="B31" s="33">
        <v>6</v>
      </c>
      <c r="C31" s="68" t="s">
        <v>507</v>
      </c>
      <c r="D31" s="47">
        <v>241</v>
      </c>
      <c r="E31" s="47">
        <v>8468</v>
      </c>
      <c r="F31" s="47"/>
      <c r="G31" s="62">
        <f t="shared" si="8"/>
        <v>35.136929460580916</v>
      </c>
      <c r="H31" s="113">
        <v>342</v>
      </c>
      <c r="I31" s="113"/>
      <c r="J31" s="113"/>
      <c r="K31" s="113">
        <v>33411</v>
      </c>
      <c r="L31" s="113"/>
      <c r="M31" s="113"/>
      <c r="N31" s="54">
        <f t="shared" si="0"/>
        <v>33411</v>
      </c>
      <c r="O31" s="47">
        <v>105519</v>
      </c>
      <c r="P31" s="47">
        <v>82</v>
      </c>
      <c r="Q31" s="62">
        <f t="shared" si="11"/>
        <v>3.158211367513693</v>
      </c>
      <c r="R31" s="57"/>
      <c r="S31" s="57"/>
      <c r="T31" s="90"/>
      <c r="U31" s="33">
        <v>5</v>
      </c>
      <c r="V31" s="33">
        <v>6</v>
      </c>
      <c r="W31" s="47"/>
      <c r="X31" s="47"/>
      <c r="Y31" s="47"/>
      <c r="Z31" s="47"/>
      <c r="AA31" s="47"/>
      <c r="AB31" s="62">
        <f t="shared" si="2"/>
        <v>0</v>
      </c>
      <c r="AC31" s="57">
        <v>18</v>
      </c>
      <c r="AD31" s="57"/>
      <c r="AE31" s="57">
        <v>24</v>
      </c>
      <c r="AF31" s="57">
        <v>8</v>
      </c>
      <c r="AG31" s="57"/>
      <c r="AH31" s="54">
        <f t="shared" si="3"/>
        <v>24.05</v>
      </c>
      <c r="AI31" s="106">
        <v>3436</v>
      </c>
      <c r="AJ31" s="22"/>
      <c r="AK31" s="62">
        <f t="shared" si="4"/>
        <v>142.86902286902287</v>
      </c>
      <c r="AL31" s="57">
        <v>18</v>
      </c>
      <c r="AM31" s="57">
        <v>3436</v>
      </c>
      <c r="AN31" s="57"/>
      <c r="AO31" s="55">
        <f t="shared" si="5"/>
        <v>190.88888888888889</v>
      </c>
      <c r="AP31" s="47"/>
      <c r="AQ31" s="47"/>
      <c r="AR31" s="47"/>
      <c r="AS31" s="59"/>
      <c r="AT31" s="57"/>
      <c r="AU31" s="57"/>
      <c r="AV31" s="57"/>
      <c r="AW31" s="55"/>
      <c r="AX31" s="47"/>
      <c r="AY31" s="47"/>
      <c r="AZ31" s="47"/>
      <c r="BA31" s="59"/>
      <c r="BB31" s="57"/>
      <c r="BC31" s="57"/>
      <c r="BD31" s="57"/>
      <c r="BE31" s="55"/>
      <c r="BF31" s="47"/>
      <c r="BG31" s="47"/>
      <c r="BH31" s="47"/>
      <c r="BI31" s="59"/>
      <c r="BJ31" s="57"/>
      <c r="BK31" s="57"/>
      <c r="BL31" s="57"/>
      <c r="BM31" s="55"/>
      <c r="BN31" s="47"/>
      <c r="BO31" s="47"/>
      <c r="BP31" s="47"/>
      <c r="BQ31" s="59"/>
      <c r="BR31" s="57"/>
      <c r="BS31" s="57"/>
      <c r="BT31" s="57"/>
      <c r="BU31" s="55"/>
      <c r="BW31" s="51">
        <f t="shared" si="9"/>
        <v>0</v>
      </c>
      <c r="BX31" s="51">
        <f t="shared" si="10"/>
        <v>0</v>
      </c>
    </row>
    <row r="32" spans="3:76" s="114" customFormat="1" ht="15" customHeight="1">
      <c r="C32" s="114" t="s">
        <v>216</v>
      </c>
      <c r="D32" s="84">
        <f>SUM(D8:D31)</f>
        <v>29225.8</v>
      </c>
      <c r="E32" s="84">
        <f>SUM(E8:E31)+FLOOR(SUM(F8:F31),100)/100</f>
        <v>1343074</v>
      </c>
      <c r="F32" s="84">
        <f>SUM(F8:F31)-FLOOR(SUM(F8:F31),100)</f>
        <v>65</v>
      </c>
      <c r="G32" s="115">
        <f t="shared" si="8"/>
        <v>45.95510302540905</v>
      </c>
      <c r="H32" s="84">
        <f>SUM(H8:H31)+FLOOR(SUM(I8:I31),160)/160+FLOOR(SUM(J8:J31)/43520,1)</f>
        <v>278648</v>
      </c>
      <c r="I32" s="84">
        <f>SUM(I8:I31)+FLOOR(SUM(J8:J31)/272,1)-FLOOR(SUM(I8:I31)+FLOOR(SUM(J8:J31)/272,1),160)</f>
        <v>96</v>
      </c>
      <c r="J32" s="84">
        <f>SUM(J8:J31)-FLOOR(SUM(J8:J31),272)</f>
        <v>0</v>
      </c>
      <c r="K32" s="84">
        <f>SUM(K8:K31)+FLOOR(SUM(L8:L31),160)/160+FLOOR(SUM(M8:M31)/43520,1)</f>
        <v>4918722</v>
      </c>
      <c r="L32" s="84">
        <f>SUM(L8:L31)+FLOOR(SUM(M8:M31)/272,1)-FLOOR(SUM(L8:L31)+FLOOR(SUM(M8:M31)/272,1),160)</f>
        <v>34</v>
      </c>
      <c r="M32" s="84">
        <f>SUM(M8:M31)-FLOOR(SUM(M8:M31),272)</f>
        <v>3</v>
      </c>
      <c r="N32" s="115">
        <f t="shared" si="0"/>
        <v>4918722.212568871</v>
      </c>
      <c r="O32" s="84">
        <f>SUM(O8:O31)+FLOOR(SUM(P8:P31),100)/100</f>
        <v>15165484</v>
      </c>
      <c r="P32" s="84">
        <f>SUM(P8:P31)-FLOOR(SUM(P8:P31),100)</f>
        <v>2</v>
      </c>
      <c r="Q32" s="115">
        <f t="shared" si="11"/>
        <v>3.0832161981515145</v>
      </c>
      <c r="R32" s="84">
        <f>SUM(R8:R31)</f>
        <v>0</v>
      </c>
      <c r="S32" s="84">
        <f>SUM(S8:S31)</f>
        <v>0</v>
      </c>
      <c r="T32" s="116">
        <f>SUM(T8:T31)</f>
        <v>0</v>
      </c>
      <c r="W32" s="84">
        <f>SUM(W8:W31)</f>
        <v>60</v>
      </c>
      <c r="X32" s="84">
        <f>SUM(X8:X31)</f>
        <v>20</v>
      </c>
      <c r="Y32" s="84">
        <f>SUM(Y8:Y31)+FLOOR(SUM(Z8:Z31),160)/160+FLOOR(SUM(AA8:AA31)/43520,1)</f>
        <v>71</v>
      </c>
      <c r="Z32" s="84">
        <f>SUM(Z8:Z31)+FLOOR(SUM(AA8:AA31)/272,1)-FLOOR(SUM(Z8:Z31)+FLOOR(SUM(AA8:AA31)/272,1),160)</f>
        <v>15</v>
      </c>
      <c r="AA32" s="84">
        <f>SUM(AA8:AA31)-FLOOR(SUM(AA8:AA31),272)</f>
        <v>129.5</v>
      </c>
      <c r="AB32" s="115">
        <f t="shared" si="2"/>
        <v>71.09672291092745</v>
      </c>
      <c r="AC32" s="84">
        <f>SUM(AC8:AC31)</f>
        <v>5517.5</v>
      </c>
      <c r="AD32" s="84">
        <f>SUM(AD8:AD31)</f>
        <v>1104</v>
      </c>
      <c r="AE32" s="66">
        <f>SUM(AE8:AE31)+FLOOR(SUM(AF8:AF31),160)/160+FLOOR(SUM(AG8:AG31)/43520,1)</f>
        <v>5700</v>
      </c>
      <c r="AF32" s="66">
        <f>SUM(AF8:AF31)+FLOOR(SUM(AG8:AG31)/272,1)-FLOOR(SUM(AF8:AF31)+FLOOR(SUM(AG8:AG31)/272,1),160)</f>
        <v>134</v>
      </c>
      <c r="AG32" s="84">
        <f>SUM(AG8:AG31)-FLOOR(SUM(AG8:AG31),272)</f>
        <v>126</v>
      </c>
      <c r="AH32" s="115">
        <f t="shared" si="3"/>
        <v>5700.840392561983</v>
      </c>
      <c r="AI32" s="84">
        <f>SUM(AI8:AI31)+FLOOR(SUM(AJ8:AJ31),100)/100</f>
        <v>1558419</v>
      </c>
      <c r="AJ32" s="84">
        <f>SUM(AJ8:AJ31)-FLOOR(SUM(AJ8:AJ31),100)</f>
        <v>86</v>
      </c>
      <c r="AK32" s="115">
        <f t="shared" si="4"/>
        <v>273.366688538291</v>
      </c>
      <c r="AL32" s="84">
        <f>SUM(AL8:AL31)</f>
        <v>4960.5</v>
      </c>
      <c r="AM32" s="84">
        <f>SUM(AM8:AM31)+FLOOR(SUM(AN8:AN31)/100,1)</f>
        <v>1090994</v>
      </c>
      <c r="AN32" s="84">
        <f>SUM(AN8:AN31)-FLOOR(SUM(AN8:AN31),100)</f>
        <v>74</v>
      </c>
      <c r="AO32" s="117">
        <f t="shared" si="5"/>
        <v>219.93644592279003</v>
      </c>
      <c r="AP32" s="84">
        <f>SUM(AP8:AP31)</f>
        <v>441</v>
      </c>
      <c r="AQ32" s="84">
        <f>SUM(AQ8:AQ31)+FLOOR(SUM(AR8:AR31)/100,1)</f>
        <v>314758</v>
      </c>
      <c r="AR32" s="84">
        <f>SUM(AR8:AR31)-FLOOR(SUM(AR8:AR31),100)</f>
        <v>70</v>
      </c>
      <c r="AS32" s="117">
        <f>(AQ32+(AR32/100))/AP32</f>
        <v>713.7385487528345</v>
      </c>
      <c r="AT32" s="84">
        <f>SUM(AT8:AT31)</f>
        <v>116</v>
      </c>
      <c r="AU32" s="84">
        <f>SUM(AU8:AU31)+FLOOR(SUM(AV8:AV31)/100,1)</f>
        <v>152666</v>
      </c>
      <c r="AV32" s="84">
        <f>SUM(AV8:AV31)-FLOOR(SUM(AV8:AV31),100)</f>
        <v>42</v>
      </c>
      <c r="AW32" s="117">
        <f>(AU32+(AV32/100))/AT32</f>
        <v>1316.089827586207</v>
      </c>
      <c r="AX32" s="84"/>
      <c r="AY32" s="84"/>
      <c r="AZ32" s="84"/>
      <c r="BA32" s="117"/>
      <c r="BB32" s="84"/>
      <c r="BC32" s="84"/>
      <c r="BD32" s="84"/>
      <c r="BE32" s="117"/>
      <c r="BF32" s="84"/>
      <c r="BG32" s="84"/>
      <c r="BH32" s="84"/>
      <c r="BI32" s="117"/>
      <c r="BJ32" s="84"/>
      <c r="BK32" s="84"/>
      <c r="BL32" s="84"/>
      <c r="BM32" s="117"/>
      <c r="BN32" s="84"/>
      <c r="BO32" s="84"/>
      <c r="BP32" s="84"/>
      <c r="BQ32" s="117"/>
      <c r="BR32" s="84"/>
      <c r="BS32" s="84"/>
      <c r="BT32" s="84"/>
      <c r="BU32" s="117"/>
      <c r="BW32" s="75">
        <f>AC34-AL34-AP34-AT34-AX34-BB34-BF34-BJ34-BN34-BR34</f>
        <v>0</v>
      </c>
      <c r="BX32" s="75">
        <f t="shared" si="10"/>
        <v>1.0011719231428629E-10</v>
      </c>
    </row>
    <row r="33" spans="4:76" ht="15" customHeight="1">
      <c r="D33" s="42">
        <v>29225.8</v>
      </c>
      <c r="E33" s="42">
        <v>1343074</v>
      </c>
      <c r="F33" s="42">
        <v>65</v>
      </c>
      <c r="G33" s="24">
        <f t="shared" si="8"/>
        <v>45.95510302540905</v>
      </c>
      <c r="H33" s="70">
        <v>278648</v>
      </c>
      <c r="I33" s="70">
        <v>96</v>
      </c>
      <c r="J33" s="70">
        <v>0</v>
      </c>
      <c r="K33" s="70">
        <v>4918722</v>
      </c>
      <c r="L33" s="70">
        <v>34</v>
      </c>
      <c r="M33" s="70">
        <v>3</v>
      </c>
      <c r="N33" s="40">
        <f>K33+(L33/160)+(M33/43560)</f>
        <v>4918722.212568871</v>
      </c>
      <c r="O33" s="42">
        <v>15165484</v>
      </c>
      <c r="P33" s="42">
        <v>2</v>
      </c>
      <c r="Q33" s="24">
        <f t="shared" si="11"/>
        <v>3.0832161981515145</v>
      </c>
      <c r="R33" s="16">
        <v>0</v>
      </c>
      <c r="S33" s="16">
        <v>0</v>
      </c>
      <c r="T33" s="71">
        <v>0</v>
      </c>
      <c r="W33" s="42">
        <v>60</v>
      </c>
      <c r="X33" s="42">
        <v>20</v>
      </c>
      <c r="Y33" s="42">
        <v>71</v>
      </c>
      <c r="Z33" s="42">
        <v>15</v>
      </c>
      <c r="AA33" s="42">
        <v>129.5</v>
      </c>
      <c r="AB33" s="24">
        <f t="shared" si="2"/>
        <v>71.09672291092745</v>
      </c>
      <c r="AC33" s="16">
        <v>5517.5</v>
      </c>
      <c r="AD33" s="16">
        <v>1104</v>
      </c>
      <c r="AE33" s="16">
        <v>5699</v>
      </c>
      <c r="AF33" s="16">
        <v>22</v>
      </c>
      <c r="AG33" s="16">
        <v>126</v>
      </c>
      <c r="AH33" s="40">
        <f t="shared" si="3"/>
        <v>5699.140392561983</v>
      </c>
      <c r="AI33" s="42">
        <v>1558419</v>
      </c>
      <c r="AJ33" s="42">
        <v>86</v>
      </c>
      <c r="AK33" s="24">
        <f t="shared" si="4"/>
        <v>273.4482312514906</v>
      </c>
      <c r="AL33" s="16">
        <v>4960.5</v>
      </c>
      <c r="AM33" s="16">
        <v>1090994</v>
      </c>
      <c r="AN33" s="16">
        <v>74</v>
      </c>
      <c r="AO33" s="39">
        <f t="shared" si="5"/>
        <v>219.93644592279003</v>
      </c>
      <c r="AP33" s="42">
        <v>441</v>
      </c>
      <c r="AQ33" s="42">
        <v>314758</v>
      </c>
      <c r="AR33" s="42">
        <v>70</v>
      </c>
      <c r="AS33" s="12">
        <f>(AQ33+(AR33/100))/AP33</f>
        <v>713.7385487528345</v>
      </c>
      <c r="AT33" s="16">
        <v>116</v>
      </c>
      <c r="AU33" s="16">
        <v>152666</v>
      </c>
      <c r="AV33" s="16">
        <v>42</v>
      </c>
      <c r="AW33" s="39">
        <f>(AU33+(AV33/100))/AT33</f>
        <v>1316.089827586207</v>
      </c>
      <c r="AX33" s="42"/>
      <c r="AY33" s="42"/>
      <c r="AZ33" s="42"/>
      <c r="BA33" s="12"/>
      <c r="BB33" s="16"/>
      <c r="BC33" s="16"/>
      <c r="BD33" s="16"/>
      <c r="BE33" s="39"/>
      <c r="BF33" s="42"/>
      <c r="BG33" s="42"/>
      <c r="BH33" s="42"/>
      <c r="BI33" s="12"/>
      <c r="BJ33" s="16"/>
      <c r="BK33" s="16"/>
      <c r="BL33" s="16"/>
      <c r="BM33" s="39"/>
      <c r="BN33" s="42"/>
      <c r="BO33" s="42"/>
      <c r="BP33" s="42"/>
      <c r="BQ33" s="12"/>
      <c r="BR33" s="16"/>
      <c r="BS33" s="16"/>
      <c r="BT33" s="16"/>
      <c r="BU33" s="39"/>
      <c r="BW33" s="51">
        <f t="shared" si="9"/>
        <v>0</v>
      </c>
      <c r="BX33" s="51">
        <f t="shared" si="10"/>
        <v>1.0011719231428629E-10</v>
      </c>
    </row>
    <row r="34" spans="75:76" ht="12">
      <c r="BW34" s="51">
        <f t="shared" si="9"/>
        <v>0</v>
      </c>
      <c r="BX34" s="51">
        <f t="shared" si="10"/>
        <v>0</v>
      </c>
    </row>
    <row r="35" spans="75:76" ht="12">
      <c r="BW35" s="51">
        <f t="shared" si="9"/>
        <v>0</v>
      </c>
      <c r="BX35" s="51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Lindert</dc:creator>
  <cp:keywords/>
  <dc:description/>
  <cp:lastModifiedBy>Peter Lindert</cp:lastModifiedBy>
  <dcterms:created xsi:type="dcterms:W3CDTF">2010-08-13T01:08:30Z</dcterms:created>
  <dcterms:modified xsi:type="dcterms:W3CDTF">2010-09-22T21:02:31Z</dcterms:modified>
  <cp:category/>
  <cp:version/>
  <cp:contentType/>
  <cp:contentStatus/>
</cp:coreProperties>
</file>