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charts/chart2.xml" ContentType="application/vnd.openxmlformats-officedocument.drawingml.chart+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80" windowWidth="17860" windowHeight="14480" tabRatio="766"/>
  </bookViews>
  <sheets>
    <sheet name="(1)  Early data inventory" sheetId="1" r:id="rId1"/>
    <sheet name="(2) 1774 big cities" sheetId="11" r:id="rId2"/>
    <sheet name="(3) Towns" sheetId="7" r:id="rId3"/>
    <sheet name="(4) 1774 rural nonfarm" sheetId="8" r:id="rId4"/>
    <sheet name="(5) 1774 farm" sheetId="9" r:id="rId5"/>
    <sheet name="(6) 1774 pay in kind" sheetId="4" r:id="rId6"/>
    <sheet name="(7) 1774 FTE work" sheetId="3" r:id="rId7"/>
    <sheet name="(8) J.T. Main c1774" sheetId="10" r:id="rId8"/>
  </sheets>
  <calcPr calcId="1304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20" i="11"/>
  <c r="G198" i="7"/>
  <c r="G193"/>
  <c r="G139"/>
  <c r="G121"/>
  <c r="G63"/>
  <c r="G44"/>
  <c r="G43"/>
  <c r="B53" i="8"/>
  <c r="L25"/>
  <c r="K25"/>
  <c r="M24"/>
  <c r="L24"/>
  <c r="K24"/>
  <c r="C27" i="9"/>
  <c r="C26"/>
  <c r="J25"/>
  <c r="K24"/>
  <c r="H21"/>
  <c r="G21"/>
  <c r="C21"/>
  <c r="J7"/>
  <c r="J6"/>
  <c r="G105" i="4"/>
  <c r="D105"/>
  <c r="G96"/>
  <c r="F96"/>
  <c r="D96"/>
  <c r="G84"/>
  <c r="F84"/>
  <c r="D84"/>
</calcChain>
</file>

<file path=xl/sharedStrings.xml><?xml version="1.0" encoding="utf-8"?>
<sst xmlns="http://schemas.openxmlformats.org/spreadsheetml/2006/main" count="2132" uniqueCount="970">
  <si>
    <t>No obs for artisans in New England. Thus, we use the Big City ratio artisans/unskilled = 1.536, yielding 1.536x122.59 = 188.30. This seems consistent with Main's statement that 188.70 was average for artisans in cities and towns. It also yields a similar (artisans/building trades) ratio across regions.</t>
    <phoneticPr fontId="1" type="noConversion"/>
  </si>
  <si>
    <t>See note =&gt;</t>
    <phoneticPr fontId="1" type="noConversion"/>
  </si>
  <si>
    <t>Big City Free Workers c1774</t>
    <phoneticPr fontId="32" type="noConversion"/>
  </si>
  <si>
    <t>Later editions are adding further data for 1820-1860, from Margo and others.</t>
    <phoneticPr fontId="1" type="noConversion"/>
  </si>
  <si>
    <t>Available near 1774</t>
    <phoneticPr fontId="1" type="noConversion"/>
  </si>
  <si>
    <t>Available near 1774</t>
    <phoneticPr fontId="1" type="noConversion"/>
  </si>
  <si>
    <t>Available near 1800</t>
    <phoneticPr fontId="1" type="noConversion"/>
  </si>
  <si>
    <t>Available near 1820</t>
    <phoneticPr fontId="1" type="noConversion"/>
  </si>
  <si>
    <t>Available near 1860 (being expanded)</t>
    <phoneticPr fontId="1" type="noConversion"/>
  </si>
  <si>
    <t>An early inventory of wage data availability by occupation c1774, c1800, 1820 and 1860</t>
    <phoneticPr fontId="1" type="noConversion"/>
  </si>
  <si>
    <t>Simple average of Group 1 observations, including the rural schoolmasters.</t>
    <phoneticPr fontId="1" type="noConversion"/>
  </si>
  <si>
    <t>See 1774 rural nonfarm worksheet</t>
    <phoneticPr fontId="1" type="noConversion"/>
  </si>
  <si>
    <t>4B</t>
    <phoneticPr fontId="32" type="noConversion"/>
  </si>
  <si>
    <t>Mariners (2)</t>
  </si>
  <si>
    <t>Artisan (0)</t>
  </si>
  <si>
    <t>Domestic, female (0)</t>
  </si>
  <si>
    <t>Merchant, ship captain (1)</t>
  </si>
  <si>
    <t>Unskilled (1)</t>
  </si>
  <si>
    <t>There are no female domestics observations for MD domestics, so we use PA.</t>
  </si>
  <si>
    <t>By "worked", Main appears to mean hired out. But when not hired, they did "home" work which we take to be equivalent to market work. See above.</t>
  </si>
  <si>
    <t>[Note: This is one of seven worksheets in the wage data 1774 file. See the others.]</t>
    <phoneticPr fontId="32" type="noConversion"/>
  </si>
  <si>
    <t>Work</t>
    <phoneticPr fontId="32" type="noConversion"/>
  </si>
  <si>
    <t>row no.</t>
    <phoneticPr fontId="32" type="noConversion"/>
  </si>
  <si>
    <t>RI Summary</t>
  </si>
  <si>
    <t>Merchant, ship captain (2)</t>
  </si>
  <si>
    <t>Mariners (3)</t>
  </si>
  <si>
    <t>If one wanted to divide Group 1 incomes and labor force between the lower-paid</t>
    <phoneticPr fontId="1" type="noConversion"/>
  </si>
  <si>
    <t>teachers and other professions, one could use these weights.  However, we did</t>
    <phoneticPr fontId="1" type="noConversion"/>
  </si>
  <si>
    <t>not do so for want of enough sampling of rural and town teachers in</t>
    <phoneticPr fontId="1" type="noConversion"/>
  </si>
  <si>
    <t>Alice Hanson Jones's probate samples.</t>
    <phoneticPr fontId="1" type="noConversion"/>
  </si>
  <si>
    <t>Massachusetts (if data were in £ sterling)</t>
    <phoneticPr fontId="32" type="noConversion"/>
  </si>
  <si>
    <t>Professor (large town VA)</t>
  </si>
  <si>
    <t>p. 94.</t>
  </si>
  <si>
    <t xml:space="preserve">New England farm labor </t>
    <phoneticPr fontId="1" type="noConversion"/>
  </si>
  <si>
    <t>See the "1774 farm" worksheet.</t>
    <phoneticPr fontId="1" type="noConversion"/>
  </si>
  <si>
    <t>New York = the only Middle Colony here</t>
    <phoneticPr fontId="1" type="noConversion"/>
  </si>
  <si>
    <t>we draw on comparisons with the farm labor wage rates from the "1774 farm' worksheet,</t>
    <phoneticPr fontId="1" type="noConversion"/>
  </si>
  <si>
    <t>Construction (3)</t>
    <phoneticPr fontId="1" type="noConversion"/>
  </si>
  <si>
    <t>Unskilled (4)</t>
    <phoneticPr fontId="1" type="noConversion"/>
  </si>
  <si>
    <t>Unskilled (5)</t>
    <phoneticPr fontId="1" type="noConversion"/>
  </si>
  <si>
    <t>Officials, titled, professions (32)</t>
    <phoneticPr fontId="1" type="noConversion"/>
  </si>
  <si>
    <t>Simple average of Group 1 observations, including the 9 rural teachers.</t>
    <phoneticPr fontId="1" type="noConversion"/>
  </si>
  <si>
    <t>Construction (5)</t>
    <phoneticPr fontId="1" type="noConversion"/>
  </si>
  <si>
    <t>Unskilled (6)</t>
    <phoneticPr fontId="1" type="noConversion"/>
  </si>
  <si>
    <t>Small-City and Town Earnings, Free Labor 1774</t>
    <phoneticPr fontId="1" type="noConversion"/>
  </si>
  <si>
    <r>
      <t>243.28</t>
    </r>
    <r>
      <rPr>
        <sz val="10"/>
        <color indexed="8"/>
        <rFont val="Arial"/>
      </rPr>
      <t>, however --&gt;</t>
    </r>
    <phoneticPr fontId="1" type="noConversion"/>
  </si>
  <si>
    <t>For New England as a whole, we used $243.28 for towns plus rural, using the richer wealth-side data set and the property-ladder technique.</t>
    <phoneticPr fontId="1" type="noConversion"/>
  </si>
  <si>
    <t>See note =&gt;</t>
    <phoneticPr fontId="1" type="noConversion"/>
  </si>
  <si>
    <t>Unskilled, domestic, female (2)</t>
  </si>
  <si>
    <t>Unskilled female</t>
  </si>
  <si>
    <t xml:space="preserve">on the reasoning that unskiled free rural laborers operated in both markets simultaneously.  </t>
    <phoneticPr fontId="1" type="noConversion"/>
  </si>
  <si>
    <t>Ratio to cash wage, day or mo.</t>
    <phoneticPr fontId="32" type="noConversion"/>
  </si>
  <si>
    <t>PH</t>
    <phoneticPr fontId="32" type="noConversion"/>
  </si>
  <si>
    <t>Use the New England average.  No direct data.</t>
    <phoneticPr fontId="1" type="noConversion"/>
  </si>
  <si>
    <t>Since they worked 6 days per week FT, there wasn't much "leisure" time left to make up losses by overtime. Adams (1982: p. 907) reports a 8.6% loss from FTE in 1810-19 Dupont factories in Brandywine.</t>
    <phoneticPr fontId="1" type="noConversion"/>
  </si>
  <si>
    <t xml:space="preserve">From the MD 1752-1856 file: </t>
    <phoneticPr fontId="1" type="noConversion"/>
  </si>
  <si>
    <t>(Dollar equivalents, at $4.44 per £ sterling)</t>
    <phoneticPr fontId="1" type="noConversion"/>
  </si>
  <si>
    <t>Only observations is CT shipwright. Since they were the building-trades elite, it would exaggerate the average building-trade earnings. So, we use this wt'd (1) with Middle Colonies average construction wt'd (6).</t>
    <phoneticPr fontId="1" type="noConversion"/>
  </si>
  <si>
    <t xml:space="preserve">Lebergott also estimates the unemployment rate to have varied between 1-3% (1966: pp. 188-9). However, in some occupations, like manufacturing, loss of water power or machine breakdown could have resulted in lost days. </t>
    <phoneticPr fontId="1" type="noConversion"/>
  </si>
  <si>
    <t>ave  Anglican Minister (New England)</t>
  </si>
  <si>
    <t>ave  Anglican Minister (Middle Colonies)</t>
  </si>
  <si>
    <t>p. 94; using board rate 0.5.</t>
  </si>
  <si>
    <t>p. 94</t>
  </si>
  <si>
    <t>CT Summary</t>
  </si>
  <si>
    <t>MA Summary</t>
  </si>
  <si>
    <t>Construction (0)</t>
  </si>
  <si>
    <t>Shipwrights</t>
  </si>
  <si>
    <t>Military lts</t>
  </si>
  <si>
    <t>Military gen'ls</t>
  </si>
  <si>
    <t>Judges</t>
  </si>
  <si>
    <t>Official bd member</t>
  </si>
  <si>
    <t>Con. Convention Del</t>
  </si>
  <si>
    <t>Clerk of Legislature</t>
  </si>
  <si>
    <t>State Comm.</t>
  </si>
  <si>
    <t>Use PA</t>
  </si>
  <si>
    <t>Clerk of Sup. Ct.</t>
  </si>
  <si>
    <t>Sheriff</t>
  </si>
  <si>
    <t>Major official</t>
  </si>
  <si>
    <t>School teachers</t>
  </si>
  <si>
    <t>Use MD</t>
  </si>
  <si>
    <t>Professor</t>
  </si>
  <si>
    <t>Main, p. 94.</t>
  </si>
  <si>
    <t>GA Summary</t>
  </si>
  <si>
    <t>Use South average.</t>
  </si>
  <si>
    <t>NC Summary</t>
  </si>
  <si>
    <t>VA Summary</t>
  </si>
  <si>
    <t>Use average of CT and RI</t>
  </si>
  <si>
    <t>School masters, rural</t>
    <phoneticPr fontId="1" type="noConversion"/>
  </si>
  <si>
    <t>Share of non-teachers in towns plus rural</t>
    <phoneticPr fontId="1" type="noConversion"/>
  </si>
  <si>
    <t>Share of teachers in towns plus rural</t>
    <phoneticPr fontId="1" type="noConversion"/>
  </si>
  <si>
    <t>1 region ave</t>
    <phoneticPr fontId="1" type="noConversion"/>
  </si>
  <si>
    <t>School masters, rural (2)</t>
    <phoneticPr fontId="1" type="noConversion"/>
  </si>
  <si>
    <t>School masters, rural (9)</t>
    <phoneticPr fontId="1" type="noConversion"/>
  </si>
  <si>
    <t>Official, titled, professions (46)</t>
    <phoneticPr fontId="1" type="noConversion"/>
  </si>
  <si>
    <t>MD (hard)</t>
  </si>
  <si>
    <t>VA</t>
  </si>
  <si>
    <t>NC</t>
  </si>
  <si>
    <t>SC</t>
  </si>
  <si>
    <t>PA Summary</t>
  </si>
  <si>
    <t>SC Summary</t>
  </si>
  <si>
    <t>Of course, manufacturing was a trivial employment share c1774, and none of it was machine intensive.</t>
    <phoneticPr fontId="1" type="noConversion"/>
  </si>
  <si>
    <t>Head master</t>
  </si>
  <si>
    <t>Main, p. 94</t>
  </si>
  <si>
    <t>Harvard Professor</t>
  </si>
  <si>
    <t>Main, p. 95</t>
  </si>
  <si>
    <t>Minister</t>
  </si>
  <si>
    <t>Main, p. 96</t>
  </si>
  <si>
    <t>6A</t>
    <phoneticPr fontId="32" type="noConversion"/>
  </si>
  <si>
    <t>4A</t>
    <phoneticPr fontId="32" type="noConversion"/>
  </si>
  <si>
    <t>Const Convention Del (RI)</t>
  </si>
  <si>
    <t>Mayor (NYC)</t>
  </si>
  <si>
    <t>Clerk of Sup Ct (MD)</t>
  </si>
  <si>
    <t>Main, p. 98</t>
  </si>
  <si>
    <t>Main, p. 97</t>
  </si>
  <si>
    <t>Doctor</t>
  </si>
  <si>
    <t>Main, p. 100</t>
  </si>
  <si>
    <t>There are no female domestics observations for New England domestics, so we use the Middle Colonies average.</t>
  </si>
  <si>
    <t>Self employed unskilled</t>
  </si>
  <si>
    <t>Treasurer of MA</t>
  </si>
  <si>
    <t>Secretary of MA</t>
  </si>
  <si>
    <t>Governor of MA</t>
  </si>
  <si>
    <t>Main, p. 71</t>
  </si>
  <si>
    <t>Only 1 obs. for Middle Colonies artisans, and 144.51 seems too low: ratio artisan/unskilled = 1.294, while the same in Big City = 1.536. Instead, we apply Big City ratio to Middle Colony unskilled = 1.537x111.71 = 171.69. This seems consistent with Main's statement that 188.70 was average for Big City artisans.</t>
  </si>
  <si>
    <t>Yale President</t>
  </si>
  <si>
    <t>Yale Professor</t>
  </si>
  <si>
    <t>Yale tutor</t>
  </si>
  <si>
    <t>Main, p. 96-7</t>
  </si>
  <si>
    <t>Anglican minister</t>
  </si>
  <si>
    <t>Merchant, ship captain (0)</t>
  </si>
  <si>
    <t>Mariners (0)</t>
  </si>
  <si>
    <t>Use New England average</t>
  </si>
  <si>
    <t>na</t>
  </si>
  <si>
    <t>NH Summary</t>
  </si>
  <si>
    <t>A case in which fewer days of work are implied is that of J.T. Main's New England farm laborers, who seemed to have worked 227 days a year (see the "1774 farm" worksheet).</t>
    <phoneticPr fontId="1" type="noConversion"/>
  </si>
  <si>
    <t>South farm labor</t>
    <phoneticPr fontId="1" type="noConversion"/>
  </si>
  <si>
    <t>Average of these =</t>
  </si>
  <si>
    <t>Yet Main adjusts for part-timing,</t>
  </si>
  <si>
    <t>yielding an annual wage income of</t>
  </si>
  <si>
    <t>New England average =</t>
  </si>
  <si>
    <t>We retain the 313-day estimate, but the paper text discusses the implications of part-timing, e.g. 227 days a year.</t>
  </si>
  <si>
    <t>Only observations is SC shipwright. Since they were the BTs elite, it would exaggerate the average BT earnings. So, we use the South average construction (three obs , with one this one).</t>
  </si>
  <si>
    <t>Unskilled, female</t>
  </si>
  <si>
    <t>Female spinner in factory</t>
  </si>
  <si>
    <t xml:space="preserve">Female unskilled </t>
  </si>
  <si>
    <t>Boston Summary</t>
  </si>
  <si>
    <t>Construction (9)</t>
  </si>
  <si>
    <t>$/mo 1771-1780 (D. Adams), at 12/yr. Subsistence added.</t>
  </si>
  <si>
    <t>$/mo 1763-1770 (BLS 1929: p. 77), glassworks, at 12/yr. Subsistence added.</t>
  </si>
  <si>
    <t>p. 104; "26 for billet" and 50 for food = 76, for a board rate = 76/266=0.2857.</t>
  </si>
  <si>
    <t>Ibid. (rural CT)</t>
  </si>
  <si>
    <t>While only 3 obs., the ratio construction/unskilled = 2.561 is close to the same Big City ratio = 2.428.</t>
  </si>
  <si>
    <t>Use Middle Colonies average</t>
  </si>
  <si>
    <t>F = Found: given food and lodging, the value of which needs to be added to the cash payment quoted. NF = Not Found: they received no in-kind payments.</t>
  </si>
  <si>
    <t>NF</t>
  </si>
  <si>
    <t>F</t>
  </si>
  <si>
    <t>Ratio Value In-Kind Payment</t>
  </si>
  <si>
    <t>LCC/d</t>
  </si>
  <si>
    <r>
      <rPr>
        <sz val="10"/>
        <rFont val="Calibri"/>
        <family val="2"/>
      </rPr>
      <t>£</t>
    </r>
    <r>
      <rPr>
        <sz val="10"/>
        <rFont val="Arial"/>
      </rPr>
      <t>/d</t>
    </r>
  </si>
  <si>
    <t>LCC/yr</t>
  </si>
  <si>
    <r>
      <rPr>
        <sz val="10"/>
        <rFont val="Calibri"/>
        <family val="2"/>
      </rPr>
      <t>£</t>
    </r>
    <r>
      <rPr>
        <sz val="10"/>
        <rFont val="Arial"/>
      </rPr>
      <t>/yr</t>
    </r>
  </si>
  <si>
    <t>2s</t>
  </si>
  <si>
    <t>to Cash Wage (in sterling)</t>
  </si>
  <si>
    <t>in $</t>
  </si>
  <si>
    <t>Unemployment could not have been a serious issue for c1774 or c1800. First, the vast majority were self employed (Lebergott (1966: pp. 139) estimates 90%).</t>
    <phoneticPr fontId="1" type="noConversion"/>
  </si>
  <si>
    <t>No obs for artisans in New England. Thus, we use the Big City ratio artisans/unskilled = 1.536, yielding 1.536x122.59 = 188.30. This seems consistent with Main's statement that 188.70 was average for artisans in cities and towns.</t>
  </si>
  <si>
    <t>p. 92; using board rate = 0.5.</t>
  </si>
  <si>
    <t>p. 93; using board rate 0.5.</t>
  </si>
  <si>
    <t>p. 92; using board rate 0.5.</t>
  </si>
  <si>
    <t>School master (rural GA)</t>
  </si>
  <si>
    <t>School master (rural VA)</t>
  </si>
  <si>
    <t>School master (rural MD)</t>
  </si>
  <si>
    <t>Unskilled (10)</t>
    <phoneticPr fontId="1" type="noConversion"/>
  </si>
  <si>
    <t>Official, titled, professions (2)</t>
    <phoneticPr fontId="1" type="noConversion"/>
  </si>
  <si>
    <t>There are no observations for Middle Colonies, so we use the New England average.</t>
  </si>
  <si>
    <t>"The yearly wage averaged about £18 currency in New England, varying from £10 to £24, found." He cites several sources, includiong Bidwell and Falconer (1925).</t>
    <phoneticPr fontId="32" type="noConversion"/>
  </si>
  <si>
    <t>Charleston Summary</t>
  </si>
  <si>
    <t>6A</t>
    <phoneticPr fontId="1" type="noConversion"/>
  </si>
  <si>
    <t>Simple average of Group 1 observations.</t>
    <phoneticPr fontId="1" type="noConversion"/>
  </si>
  <si>
    <t>Lawyer</t>
  </si>
  <si>
    <t>Main, p. 77</t>
  </si>
  <si>
    <t>Housewright</t>
  </si>
  <si>
    <t>Main, p. 78</t>
  </si>
  <si>
    <t>Mayor</t>
  </si>
  <si>
    <t>Main, p. 104</t>
  </si>
  <si>
    <t>School master</t>
  </si>
  <si>
    <t>Main, p. 92</t>
  </si>
  <si>
    <t>3.5s</t>
  </si>
  <si>
    <t>Shipwrights (CT)</t>
  </si>
  <si>
    <t>4.5s</t>
  </si>
  <si>
    <t>Shipwrights (SC)</t>
  </si>
  <si>
    <t>2.7s</t>
  </si>
  <si>
    <t>MA</t>
  </si>
  <si>
    <t>£ per local currency</t>
  </si>
  <si>
    <t>NY</t>
  </si>
  <si>
    <t>NJ</t>
  </si>
  <si>
    <t>Main, p. 93</t>
  </si>
  <si>
    <t>Treasurer, secretary (MA)</t>
  </si>
  <si>
    <t>Governor (MA)</t>
  </si>
  <si>
    <t>10,212,00</t>
  </si>
  <si>
    <t>1785-1795</t>
  </si>
  <si>
    <t>BLS1929</t>
  </si>
  <si>
    <t>Female Domestics</t>
  </si>
  <si>
    <t>Male labor on hard work</t>
  </si>
  <si>
    <t>Farm labor</t>
  </si>
  <si>
    <t>Male unskilled</t>
  </si>
  <si>
    <t>Ship captain</t>
  </si>
  <si>
    <t>Ship mate</t>
  </si>
  <si>
    <t>The c1774 In-Kind Evidence</t>
  </si>
  <si>
    <t>Sheriffs (MD)</t>
  </si>
  <si>
    <t>County Clerks (MD)</t>
  </si>
  <si>
    <t>Major officials (MD)</t>
  </si>
  <si>
    <t>Judges (poorer states)</t>
  </si>
  <si>
    <t>Gov. attorney</t>
  </si>
  <si>
    <t>Main, p. 102</t>
  </si>
  <si>
    <t>Main, p. 103</t>
  </si>
  <si>
    <t>Housewrights</t>
  </si>
  <si>
    <t>Weavers</t>
  </si>
  <si>
    <t>Tailors</t>
  </si>
  <si>
    <t>Ave. artisan</t>
  </si>
  <si>
    <t>Small towns (New England)</t>
  </si>
  <si>
    <t>Large towns (New England)</t>
  </si>
  <si>
    <t>Minister (Boston)</t>
  </si>
  <si>
    <t>Small town (CT)</t>
  </si>
  <si>
    <t>Minister (NYC)</t>
  </si>
  <si>
    <t>Minister (VA)</t>
  </si>
  <si>
    <t>Minister (NC)</t>
  </si>
  <si>
    <t>Main, p. 91</t>
  </si>
  <si>
    <t>Tutor</t>
  </si>
  <si>
    <t>Use MA</t>
  </si>
  <si>
    <t>Big cities (Boston)</t>
  </si>
  <si>
    <t>Lawyers</t>
  </si>
  <si>
    <t>Large town (CT)</t>
  </si>
  <si>
    <t>Large town (PA)</t>
  </si>
  <si>
    <t>Large town (VA)</t>
  </si>
  <si>
    <t xml:space="preserve">Small town ave </t>
  </si>
  <si>
    <t>Large town ave</t>
  </si>
  <si>
    <t>City ave</t>
  </si>
  <si>
    <t>Dispensary (Phil)</t>
  </si>
  <si>
    <t>1.667s</t>
  </si>
  <si>
    <t>p. 70; 313 d/yr assumed throughout; implies exc rate 0.8335 (vs HSUS MA = 0.7468).</t>
  </si>
  <si>
    <t>p. 70.</t>
  </si>
  <si>
    <t>2.583s</t>
  </si>
  <si>
    <t>p. 70; exc rate MA 0.7468. Also, found = 1s, implying a board ratio of 1/2.583=0.387</t>
  </si>
  <si>
    <t>p. 71; using HSUS 0.5541.</t>
  </si>
  <si>
    <t>Notes on unemployment and the definition of a full-time year</t>
    <phoneticPr fontId="1" type="noConversion"/>
  </si>
  <si>
    <t>Middle Colonies Average</t>
  </si>
  <si>
    <t>Female domestic (cook)</t>
  </si>
  <si>
    <t>Artisan (1)</t>
  </si>
  <si>
    <t>Domestic, female (2)</t>
  </si>
  <si>
    <t>Construction (1)</t>
  </si>
  <si>
    <t>Unskilled (6)</t>
  </si>
  <si>
    <t>Clerks for merchants (cities)</t>
  </si>
  <si>
    <t>source?</t>
  </si>
  <si>
    <t>source?; using board rate 0.5</t>
  </si>
  <si>
    <t>p. 73</t>
  </si>
  <si>
    <t>Mariners (all cities)</t>
  </si>
  <si>
    <t>Urban female (all cities)</t>
  </si>
  <si>
    <t>p. 74; using 1800 ship board rate 0.516, although Main implies 0.667.</t>
  </si>
  <si>
    <t>Self employed labor (all)</t>
  </si>
  <si>
    <t xml:space="preserve">Conclusion: </t>
  </si>
  <si>
    <t>We assume c1774 FTE to have been 12 months per year, (365-52=) 313 days per year, and 313/12 = 26 days per month.</t>
  </si>
  <si>
    <t>While only 1 obs., the ratio artisan/construction = 0.642 is close to the same Big City ratio = 0.633</t>
  </si>
  <si>
    <t>p. 104</t>
  </si>
  <si>
    <t>p. 104; "26 for billet" and 20 for food = 46, for a board rate = 46/48=0.9583!</t>
  </si>
  <si>
    <r>
      <t xml:space="preserve">Officials </t>
    </r>
    <r>
      <rPr>
        <sz val="11"/>
        <rFont val="Arial"/>
        <family val="2"/>
      </rPr>
      <t>(Note: Main pp. 103--4 does not explicitly denote incomes as in pounds sterling or in local currency. I have assumed pounds sterling for these officials.)</t>
    </r>
  </si>
  <si>
    <t>p. 103</t>
  </si>
  <si>
    <t>Board member (CT)</t>
  </si>
  <si>
    <t>18s</t>
  </si>
  <si>
    <t>Clerks for legislature (RI)</t>
  </si>
  <si>
    <t>State special comms (NY)</t>
  </si>
  <si>
    <t>Inference: Day farm laborers worked 365-52 Sundays = 313.</t>
  </si>
  <si>
    <t>Comment: If they took days off for "home work", it seems fair to assume that the implicit wage on the home work was the same as the market wage.</t>
  </si>
  <si>
    <t>$/mo 1763-1770 (BLS 1929: p. 77), at glassworks, at 12/yr.  Subsistence added.</t>
  </si>
  <si>
    <t>p. 91; using board rate 0.5; MA exc rate 0.7468.</t>
  </si>
  <si>
    <t>p. 91; 8 mos; at board rate = 0.5</t>
  </si>
  <si>
    <t>source? ex rate .5541; using 0.5 board rate.</t>
  </si>
  <si>
    <t>School master (rural NY)</t>
  </si>
  <si>
    <t>professors, Yale (CT)</t>
  </si>
  <si>
    <t>p. 95; using board rate 0.5.</t>
  </si>
  <si>
    <t>Equal to the lowest male teachers?</t>
  </si>
  <si>
    <t>p. 96; using a board rate 0.5; exc rate MA .7468.</t>
  </si>
  <si>
    <t>Academy usher (cities)</t>
  </si>
  <si>
    <t>Head Master (cities)</t>
  </si>
  <si>
    <t>ibid., average 5 sailors.</t>
  </si>
  <si>
    <t>Sailor</t>
  </si>
  <si>
    <t>Mate</t>
  </si>
  <si>
    <t>School master (W.VA)</t>
  </si>
  <si>
    <t>School master (rich MD)</t>
  </si>
  <si>
    <t>VT Summary</t>
  </si>
  <si>
    <t>Unskilled (2)</t>
  </si>
  <si>
    <t>Merchant, ship captain (3)</t>
  </si>
  <si>
    <t>MD Summary</t>
  </si>
  <si>
    <t>Construction (2)</t>
  </si>
  <si>
    <t>Unskilled (3)</t>
  </si>
  <si>
    <t>Anglican Minister (MD)</t>
  </si>
  <si>
    <t>p. 98: using board rate 0.5</t>
  </si>
  <si>
    <t>p. 99</t>
  </si>
  <si>
    <t>p. 100</t>
  </si>
  <si>
    <t>p. 102</t>
  </si>
  <si>
    <t>Towns (SC)</t>
  </si>
  <si>
    <t>Gov't attorneys (MA)</t>
  </si>
  <si>
    <t>Hse of Rep attorneys (SC)</t>
  </si>
  <si>
    <t>Main, p. 73</t>
  </si>
  <si>
    <t>Main, p. 74</t>
  </si>
  <si>
    <t>Foreman, distillery</t>
  </si>
  <si>
    <t>$/yr 1770 (BLS 1929: p. 77), proposed woolen mill</t>
  </si>
  <si>
    <t>Weaver in factory</t>
  </si>
  <si>
    <t>$/yr 1770 (BLS 1929: p. 77), proposed woolen mill, assumed female spinner.</t>
  </si>
  <si>
    <t>Unskilled labor in factory</t>
  </si>
  <si>
    <t>$/d 1771-1780 (C. Wright 1885), at 313/yr.</t>
  </si>
  <si>
    <t>Laborers</t>
  </si>
  <si>
    <t>Masons</t>
  </si>
  <si>
    <t>$/d Western VA (Adams 1992), at 313/yr.</t>
  </si>
  <si>
    <t>Artisans</t>
  </si>
  <si>
    <t>The detailed 1785-1831 evidence on in-kind payment by occupation and location (see "Wage data survey 1800" file):</t>
  </si>
  <si>
    <t>NY Summary</t>
  </si>
  <si>
    <t>There are no observations for NY female domestics, so we use PA.</t>
  </si>
  <si>
    <t>Academy usher</t>
  </si>
  <si>
    <t>Labor on canals got $12.50/mo. And $6 worth of board.</t>
  </si>
  <si>
    <t>1774 In-kind Conclusions, based on both the more abundant early Federalist and scarcer Revolutionary experience.</t>
  </si>
  <si>
    <t>The c1800 In-Kind Summary: ratio value of in-kind payment to monthly or annual wage.</t>
  </si>
  <si>
    <t>$/£ Sterling = 4.44</t>
  </si>
  <si>
    <t>Common labor (colony?)</t>
  </si>
  <si>
    <t>Foreman, distillery (BOSTON)</t>
  </si>
  <si>
    <t>Military Lts (CT, RI)</t>
  </si>
  <si>
    <t>Military Gens (CT, RI)</t>
  </si>
  <si>
    <t>Judges (MA)</t>
  </si>
  <si>
    <t>Notes</t>
  </si>
  <si>
    <t>Georgia</t>
  </si>
  <si>
    <t>daily</t>
  </si>
  <si>
    <t>weekly</t>
  </si>
  <si>
    <t>monthly</t>
  </si>
  <si>
    <t>annual</t>
  </si>
  <si>
    <t>Board</t>
  </si>
  <si>
    <t>Ratio to Monthly Wage</t>
  </si>
  <si>
    <t>Annual</t>
  </si>
  <si>
    <t>Minister (Charlestn)</t>
  </si>
  <si>
    <t>Minister (Savannah)</t>
  </si>
  <si>
    <t>Small town (GA)</t>
  </si>
  <si>
    <t>Doctors</t>
  </si>
  <si>
    <t>Small town (MA)</t>
  </si>
  <si>
    <t>Large town (MA)</t>
  </si>
  <si>
    <t>Cities (MA)</t>
  </si>
  <si>
    <t>p. 70; implies a board rate 13.3/31.3= 0.425.</t>
  </si>
  <si>
    <t>p. 71; implies board rate = 9/18=0.5.</t>
  </si>
  <si>
    <t>Common labor (rural NY)</t>
  </si>
  <si>
    <t>p. 71; implies exc rate 0.542, but used HSUS 0.5541.</t>
  </si>
  <si>
    <t>p. 71.</t>
  </si>
  <si>
    <t>p. 77; implies board rate = 22.5/67.5=0.5.</t>
  </si>
  <si>
    <t>MA average</t>
  </si>
  <si>
    <t>Use VA</t>
  </si>
  <si>
    <t>$/yr 1750s (D. Adams 1986), 12 mos, and subsistence plus harvest time added.</t>
  </si>
  <si>
    <t>New England Average</t>
  </si>
  <si>
    <t>South Average</t>
  </si>
  <si>
    <t>Ave. artisan (all)</t>
  </si>
  <si>
    <t>p. 77; implies board rate = 15/27.5=0.545.</t>
  </si>
  <si>
    <t>Housewright (Charleston)</t>
  </si>
  <si>
    <t>p. 78; using board rate 0.5.</t>
  </si>
  <si>
    <t>Small manufacturer (all)</t>
  </si>
  <si>
    <t>p. 78</t>
  </si>
  <si>
    <t>Common Labor (SC)</t>
  </si>
  <si>
    <t>p. 78; using board rate 0.5</t>
  </si>
  <si>
    <t>contract</t>
  </si>
  <si>
    <t>US Navy Surgeon:</t>
  </si>
  <si>
    <t>"Female board and lodging cost no more than $2 per week" (Lebergott 1966, p. 280), or $104 per year, when female domestics earned 1.25/week (Lebergoot 1966, p. 279), or $52 per year.</t>
  </si>
  <si>
    <t>Farm workers (mo. Wage = $10, board = $6)</t>
  </si>
  <si>
    <t>Laborer monthly bd = 8.292; Adams (1986) laborer mo. wage 1791-1810 ave. = 10.39</t>
  </si>
  <si>
    <t>Monthly bd = 7.024; mo. Wage, see above.</t>
  </si>
  <si>
    <t>Rent</t>
  </si>
  <si>
    <t>Middle</t>
  </si>
  <si>
    <t>Wright 1885</t>
  </si>
  <si>
    <t>Ratio In-kind Board to Cash Payment</t>
  </si>
  <si>
    <t xml:space="preserve">Food </t>
  </si>
  <si>
    <t>Food + Rent</t>
  </si>
  <si>
    <t>MA: contract</t>
  </si>
  <si>
    <t>demand. It was assumed that the individual hired would work daily, sun up to sun down (Sundays excepted). At settlement, wages for days lost due to weather or for personal reasons were deducted at the rate set for the particular month of the absence."</t>
  </si>
  <si>
    <t>VT: daily</t>
  </si>
  <si>
    <t>Copper miners got 0.60/day and board worth 0.15. I assume 313 days/yr for all day labor, here and below.</t>
  </si>
  <si>
    <t>DE: contract</t>
  </si>
  <si>
    <t>DC: daily</t>
  </si>
  <si>
    <t xml:space="preserve">$/mo 1767 BLS (1929: maritime section), coastal shipping (New London), at 12/year. Subsistence added. </t>
  </si>
  <si>
    <t>Ibid. (large towns New England)</t>
  </si>
  <si>
    <t>School masters (rural NH)</t>
  </si>
  <si>
    <t>Ibid. (country towns New England)</t>
  </si>
  <si>
    <t>$/d 1771-1780 (D. Adams 1986), at 313 days/yr. Subsistence added, one meal.</t>
  </si>
  <si>
    <t>$/mo 1771-1780 (D. Adams 1986), at 12 mo/yr. Subsistence added.</t>
  </si>
  <si>
    <t>$/d 1771-1780 (D. Adams 1986), at 313 d/yr. Subsistence added, one meal.</t>
  </si>
  <si>
    <t>average</t>
  </si>
  <si>
    <t>ibid.</t>
  </si>
  <si>
    <t>Raw hand</t>
  </si>
  <si>
    <t>Cook</t>
  </si>
  <si>
    <t>Ibid.</t>
  </si>
  <si>
    <t>Skilled glass shearer</t>
  </si>
  <si>
    <t>Unskilled labor</t>
  </si>
  <si>
    <t>Wool comber in factory</t>
  </si>
  <si>
    <t>p. 96-7; using a board rate 0.5.</t>
  </si>
  <si>
    <t>p. 97: using board rate 0.5</t>
  </si>
  <si>
    <t>Sawyer</t>
  </si>
  <si>
    <t>$/d 1785 (Adams 1968), at 313 d/yr.</t>
  </si>
  <si>
    <t>New England Averages</t>
  </si>
  <si>
    <t>PA</t>
  </si>
  <si>
    <t>Other Occupations</t>
  </si>
  <si>
    <r>
      <rPr>
        <sz val="10"/>
        <rFont val="Calibri"/>
        <family val="2"/>
      </rPr>
      <t>£</t>
    </r>
    <r>
      <rPr>
        <sz val="10"/>
        <rFont val="Arial"/>
      </rPr>
      <t>/mo</t>
    </r>
  </si>
  <si>
    <t>6s</t>
  </si>
  <si>
    <t>Carpenter (all)</t>
  </si>
  <si>
    <t>Anglican Minister (Boston)</t>
  </si>
  <si>
    <t>p. 96; using a board rate 0.5.</t>
  </si>
  <si>
    <t>ibid., average for 3 mariners.</t>
  </si>
  <si>
    <t>Ship Captain</t>
  </si>
  <si>
    <t>Artificer=skilled in the building trades: $/d 1750-1775 BLS (1929: BT section), at 313 days/year</t>
  </si>
  <si>
    <t>Ship master</t>
  </si>
  <si>
    <t>$/d 1750-1775 (BLS 1929: p. 53),at 313 days/year.</t>
  </si>
  <si>
    <t>Artificer</t>
  </si>
  <si>
    <t>Lebergott (1966: pp. 310 and 312) quotes the Pennsylvania Canal in 1826 that their monthly contracts were for 26 days per month.</t>
  </si>
  <si>
    <t>Lebergott (1966: p. 312)</t>
  </si>
  <si>
    <t>Pennsylvania Canal Commisioner said they paid laborers $12/mo in cash, and that food and liquor cost the company another $6.</t>
  </si>
  <si>
    <t>Lebergott (1966: p. 313)</t>
  </si>
  <si>
    <t>Labor on Pennsylvania canals got $8.50/mo, plus board worth $3.50</t>
  </si>
  <si>
    <t>1829-31</t>
  </si>
  <si>
    <t>Lebergott (1966: p. 310)</t>
  </si>
  <si>
    <t>Captain, mate, seaman, cook ($/m, BLS 1929)</t>
  </si>
  <si>
    <t>Rhode Island</t>
  </si>
  <si>
    <t>Shoe factory worker ($/d, BLS 1929)</t>
  </si>
  <si>
    <t>1791-1800</t>
  </si>
  <si>
    <t>Domestics, female, $/wk (Adams 82)</t>
  </si>
  <si>
    <t>Labor dredging got $12.50/mo. And $6 worth of board.</t>
  </si>
  <si>
    <t>Daily labor 62.5 cents and 33.3 cents for board.</t>
  </si>
  <si>
    <t>Lebergoot (1966: p. 314)</t>
  </si>
  <si>
    <t>Daily labor on canals got $1 cash and 0.50 for board.</t>
  </si>
  <si>
    <t>Lebergott (1966: p. 316)</t>
  </si>
  <si>
    <t>Common labor</t>
  </si>
  <si>
    <t>BLS 1912</t>
  </si>
  <si>
    <t>1785-1855</t>
  </si>
  <si>
    <t>Male unskilled (MA)</t>
  </si>
  <si>
    <t>Judges (PA)</t>
  </si>
  <si>
    <t>Ibid. (Boston)</t>
  </si>
  <si>
    <t>Academy usher (Boston)</t>
  </si>
  <si>
    <t>Teachers (Male)</t>
  </si>
  <si>
    <t>Teachers (Female)</t>
  </si>
  <si>
    <t>Head Master (Phil)</t>
  </si>
  <si>
    <t>Professor (VA)</t>
  </si>
  <si>
    <t>Tutor (South)</t>
  </si>
  <si>
    <t>Professor, Harvard (Boston)</t>
  </si>
  <si>
    <t>President, Yale (CT)</t>
  </si>
  <si>
    <t>Tutors, Yale (CT)</t>
  </si>
  <si>
    <t>Ministers</t>
  </si>
  <si>
    <t>Housewrights (all)</t>
  </si>
  <si>
    <t>p. 77</t>
  </si>
  <si>
    <t>p.77</t>
  </si>
  <si>
    <t>Weavers/tailors (all)</t>
  </si>
  <si>
    <t>Farm labor: contract</t>
  </si>
  <si>
    <t>Farm labor, cited in Rothenberg (1992: p. 122). US fgarm labor got 9.45/mo in 1818 (Adams1970: p. 506).</t>
  </si>
  <si>
    <t>Farm labor monthly wage $10-12, board rate 1.74. Does he mean rent? His "board" figure is way below all other reports, especially for farm labor. If he meant "rent", the the board+rent ratio would be 0.374, still small.</t>
  </si>
  <si>
    <t>Farm labor, cited in Rothenberg (1992: p. 122)</t>
  </si>
  <si>
    <t>MD: contract</t>
  </si>
  <si>
    <t>Female domestics. Ave monthly cash and board 8.90, board 5.50</t>
  </si>
  <si>
    <t>PA: contract</t>
  </si>
  <si>
    <t>1798-1802</t>
  </si>
  <si>
    <t>Adams (1982: p. 911)</t>
  </si>
  <si>
    <t>Adams (1982: p. 908)</t>
  </si>
  <si>
    <t xml:space="preserve">p. 71; using board rate = 0.5 </t>
  </si>
  <si>
    <t>PA: daily</t>
  </si>
  <si>
    <t>NY: contract</t>
  </si>
  <si>
    <t>NY: daily</t>
  </si>
  <si>
    <t>SC: contract</t>
  </si>
  <si>
    <t>NC: contract</t>
  </si>
  <si>
    <t>WV: contract</t>
  </si>
  <si>
    <t>Monthly farm labor:</t>
  </si>
  <si>
    <t>In the absence of more Revolutionary evidence on board, we assume the c1800 occupation ratios (above) applied to c1774 as well.</t>
  </si>
  <si>
    <t>1810-19</t>
  </si>
  <si>
    <t>Manufacturing labor</t>
  </si>
  <si>
    <t>Adams (1982: p. 915)</t>
  </si>
  <si>
    <t>Survey of workers, actual average earnings 221.24, less cost of board and rent (118.48) = 102.76.</t>
  </si>
  <si>
    <t>Domestics, female, $/mo (incl board) (Adams 82)</t>
  </si>
  <si>
    <t>Laborer, $/d (Wright 85, VT)</t>
  </si>
  <si>
    <t>1859-1861</t>
  </si>
  <si>
    <t>Laborer, $/mo (VT)</t>
  </si>
  <si>
    <t>Farm Laborer (Lebergott 1966, monthly, with board)</t>
  </si>
  <si>
    <t>Manufacturing, iron and steel (FTE, $/yr, Lebergott 1966)</t>
  </si>
  <si>
    <t>Monthly bd = 7.40; rent "stable at $20-24 per year" (Adams 1986), implying mo. rent in kind = 1.67 to 2, or 1.83 ave. Adams (1986) mo. wage Brandywine 1801-1810 10.69</t>
  </si>
  <si>
    <t>ibid., average for 3 seamen. Subsistence added.</t>
  </si>
  <si>
    <t xml:space="preserve">$/d 1771-1780 (C. Wright 1885), at 313 days/year. </t>
  </si>
  <si>
    <t>Ship mate, $/mo</t>
  </si>
  <si>
    <t>Seaman, $/mo</t>
  </si>
  <si>
    <t>1772-1776</t>
  </si>
  <si>
    <t>1817-1823</t>
  </si>
  <si>
    <t>Laborer, $/d (Wright 85)</t>
  </si>
  <si>
    <t>Carpenter, $/d (Wright 85)</t>
  </si>
  <si>
    <t>Mason, $/d (Wright 85)</t>
  </si>
  <si>
    <t>Millwright, $/d (Wright 85)</t>
  </si>
  <si>
    <t>$/mo 1776 (BLS 1929: maritime section, 12/year, foreign trade. Subsistence added.</t>
  </si>
  <si>
    <t>$/yr 1752 (BLS 1929: p. 135). Subsistence added.</t>
  </si>
  <si>
    <t>$/mo 1763-1770 (BLS 1929: p. 77), at glassworks, at 12/yr. Subsistence added.</t>
  </si>
  <si>
    <t>Joiner</t>
  </si>
  <si>
    <t>Caulker</t>
  </si>
  <si>
    <t>$/d 1750-1775 BLS (1929: p. 53), public construction (rates + subsistence "which remained fairly constant up to the Revolution" assuming 313 days/year.</t>
  </si>
  <si>
    <t xml:space="preserve">$/d 1771-1780 (C. Wright), at 313 days/year. </t>
  </si>
  <si>
    <t>$/d 1771-1780 (D. Adams), at 313 days/year.</t>
  </si>
  <si>
    <t>$/d 1785 Blodgett (1806), 6 mo. Average, at 313 days/year.</t>
  </si>
  <si>
    <t>Bricklayers</t>
  </si>
  <si>
    <t>Bricklayer's helpers</t>
  </si>
  <si>
    <t>2.75s</t>
  </si>
  <si>
    <t xml:space="preserve"> </t>
  </si>
  <si>
    <t>Mariner</t>
  </si>
  <si>
    <t>$/d 1750-1775 BLS 1929 (building trades section), at 313 days/year.</t>
  </si>
  <si>
    <t>Bricklayer helper</t>
  </si>
  <si>
    <t>Adams (1992: p. 210)</t>
  </si>
  <si>
    <t>Annual days:</t>
  </si>
  <si>
    <t>Monthly days:</t>
  </si>
  <si>
    <t>Unemployment:</t>
  </si>
  <si>
    <r>
      <t xml:space="preserve">Jackson Turner Main, </t>
    </r>
    <r>
      <rPr>
        <b/>
        <i/>
        <sz val="14"/>
        <color indexed="10"/>
        <rFont val="Arial"/>
      </rPr>
      <t>The Social Structure of Revolutionary America</t>
    </r>
    <r>
      <rPr>
        <sz val="14"/>
        <color indexed="10"/>
        <rFont val="Arial"/>
      </rPr>
      <t xml:space="preserve"> (Princeton, N.J.: Princeton University Press, 1965).</t>
    </r>
    <phoneticPr fontId="32" type="noConversion"/>
  </si>
  <si>
    <t xml:space="preserve">"Since as a rule contract workers lived with the farm family, it was understood that they received part of their [total = cash + in-kind] wages </t>
    <phoneticPr fontId="1" type="noConversion"/>
  </si>
  <si>
    <t>Laborer on the Amoskeag Canal got $14/mo, plus $12.80/mo. (since he "was boarding himself"), a figure also ("presumably") included lodging.</t>
  </si>
  <si>
    <t>Earle and Hoffman (1980)</t>
  </si>
  <si>
    <t>BLS 1929</t>
  </si>
  <si>
    <t>1800-09</t>
  </si>
  <si>
    <t>Laborer ($/d, Adams 1970)</t>
  </si>
  <si>
    <t>General</t>
  </si>
  <si>
    <t>Cash</t>
  </si>
  <si>
    <t>1799-1801</t>
  </si>
  <si>
    <t>Boston</t>
  </si>
  <si>
    <t>1750-75</t>
  </si>
  <si>
    <t xml:space="preserve">Initially, PHL suggested that a month = 24 days, apparently because on average around 1800 the monthly wage/ daily wage = 24. However, we know from other sources that the per day wage implied by a monthly contract should be less than a daily wage since the contract reduces laborer's unemployment risk. (By far the best account I have seen, is W. B. Rothenberg (1992:  pp. 106-9, but see also Adams (1992: p. 210).) Without the risk, the monthly wage would have been higher, implying &gt;24 days worked per month. </t>
    <phoneticPr fontId="1" type="noConversion"/>
  </si>
  <si>
    <t>Paid cash $50/mo. with board valued at $15 ("including a small value for lodging, candles, etc.").</t>
  </si>
  <si>
    <t>Methodist preacher</t>
  </si>
  <si>
    <t>1820s</t>
  </si>
  <si>
    <t>Lebergott (1966: p. 332-3)</t>
  </si>
  <si>
    <t>Domestics, housemaid, etc ($/yr BLS 1929)</t>
  </si>
  <si>
    <t>1785-1800</t>
  </si>
  <si>
    <t>Virginia</t>
  </si>
  <si>
    <t>Annual Earnings</t>
  </si>
  <si>
    <t>Cash and Board</t>
  </si>
  <si>
    <t>Carpenter</t>
  </si>
  <si>
    <t>Ship carpenter</t>
  </si>
  <si>
    <t>House carpenter</t>
  </si>
  <si>
    <t>Painter</t>
  </si>
  <si>
    <t>Seaman</t>
  </si>
  <si>
    <t>Housemaid</t>
  </si>
  <si>
    <t>Place</t>
  </si>
  <si>
    <t>Date</t>
  </si>
  <si>
    <t>Source</t>
  </si>
  <si>
    <t>Skilled ship building $/d (Wright)</t>
  </si>
  <si>
    <t>Connecticut</t>
  </si>
  <si>
    <t>New Hampshire</t>
  </si>
  <si>
    <t>Vermont</t>
  </si>
  <si>
    <t>New England</t>
  </si>
  <si>
    <t>Common Labor</t>
  </si>
  <si>
    <t>Manufacturing Operatives</t>
  </si>
  <si>
    <t>1785-95</t>
  </si>
  <si>
    <t>Miners and Day Labor</t>
  </si>
  <si>
    <t>White Collar</t>
  </si>
  <si>
    <t>Seamen</t>
  </si>
  <si>
    <t>(blank)</t>
    <phoneticPr fontId="1" type="noConversion"/>
  </si>
  <si>
    <t>GA</t>
    <phoneticPr fontId="1" type="noConversion"/>
  </si>
  <si>
    <t>NC summ</t>
    <phoneticPr fontId="1" type="noConversion"/>
  </si>
  <si>
    <t>SC</t>
    <phoneticPr fontId="1" type="noConversion"/>
  </si>
  <si>
    <t>SC summ</t>
    <phoneticPr fontId="1" type="noConversion"/>
  </si>
  <si>
    <t>Laborer</t>
  </si>
  <si>
    <t>Labor</t>
  </si>
  <si>
    <t>Cash Earnings</t>
  </si>
  <si>
    <t>Building</t>
  </si>
  <si>
    <t>Artisan</t>
  </si>
  <si>
    <t>Philadelphia</t>
  </si>
  <si>
    <t>This figure comes from C. Wright (1885), and it is very close to the c1800 farm labor figure of 0.516. See also D. Adams.</t>
  </si>
  <si>
    <t>Page 178: "… in the early nineteenth century as the demand for labor increased, employers frequently set wages by the month or by the year at monthly rates reflecting seasonal</t>
  </si>
  <si>
    <t>Manufacturing, male, $/mo (Adams 82)</t>
  </si>
  <si>
    <t>Manufacturing, female, $/mo (Adams 82)</t>
  </si>
  <si>
    <t>Domestics, female, $/mo, (incl. board) (Adams 82)</t>
  </si>
  <si>
    <t xml:space="preserve">in room, board, washing, mending" and other items "while day workers "found" themselves." Rothenberg (1992: p. 122), and her survey of magnitudes is reported below.  </t>
    <phoneticPr fontId="1" type="noConversion"/>
  </si>
  <si>
    <t xml:space="preserve">The problem with aggregating the in-kind (or "found") evidence is that we are rarely told what was included in the contract. </t>
    <phoneticPr fontId="1" type="noConversion"/>
  </si>
  <si>
    <t>Nail maker, $/d (Wright 85)</t>
  </si>
  <si>
    <t>1857-1858</t>
  </si>
  <si>
    <t>Every state in our three regions 1818. Can use state relatives applied to some 1820 base.</t>
  </si>
  <si>
    <t>Inference: Days lost for weather would be true of day and monthly labor, but both are deivations from FTE.</t>
  </si>
  <si>
    <t xml:space="preserve">Laborers got "subsistence" which I take to be $6 per month times 0.703, or $50.62 per year. These workers were on monthly contracts. (Based on a US Chief of Engineers Report (1827), Lebergott (p. 311) assumes "that the cost of subsistence is included in the $1.25" daily wage. That apparently did not apply here.) </t>
  </si>
  <si>
    <t>Lebergott (1966: p. 329)</t>
  </si>
  <si>
    <t>Page 180: "Except during periods of recession, workers were probably able to find as much work as they wanted. Year-round work did not necessarily mean working at one job or for one employer. Artisans and workers moved with considerable freedom from one job to another, and over the working year they made personal decisions as to the allocation of their time and income. Hosea Rigg, for example, was free to weave for others as long as he gave priority to Richard Barnard's work. Many gave up a day's wages to visit their friends or relatives. They planted their gardens, hoed their corn, brought in hay for their cows, ..."</t>
  </si>
  <si>
    <t>1795-1805</t>
  </si>
  <si>
    <t>1818-1822</t>
  </si>
  <si>
    <t>1816-1823</t>
  </si>
  <si>
    <t>$/d 1771-1780 (C. Wright 1885), at 313 days/yr. Subsistence added, one meal/d.</t>
  </si>
  <si>
    <t>ibid</t>
  </si>
  <si>
    <t>Painters and Plasters</t>
  </si>
  <si>
    <t>Carpenters</t>
  </si>
  <si>
    <t>Hired slaves at ironworks; monthly bd "generally" $4.5; no rent emntioned</t>
  </si>
  <si>
    <t>Monthly cash wage 15.75</t>
  </si>
  <si>
    <t>Monthly cash wage 22.50</t>
  </si>
  <si>
    <t>Monthly cash wage 10.35</t>
  </si>
  <si>
    <t>Adams 1986</t>
  </si>
  <si>
    <t>Chester County, PA: Simler (1990)</t>
  </si>
  <si>
    <t>early 19th c</t>
  </si>
  <si>
    <t>Larkin (1988)</t>
  </si>
  <si>
    <t>Adams (1992: p. 210)  says "the work month was calculated as 26 days" and that daily wages were calculated from monthly wages "on the basis of 26 days of work per month" (Adams 1970: p. 506).</t>
  </si>
  <si>
    <t>Carey (1835)</t>
  </si>
  <si>
    <t>Cited in Adams (1970: p. 505-6): annual cash wage 108 and board 65.</t>
  </si>
  <si>
    <r>
      <t xml:space="preserve">Values of the local colony currency, 1774, from John McCusker rates of exchange on London, 1715-1790, in </t>
    </r>
    <r>
      <rPr>
        <b/>
        <i/>
        <sz val="12"/>
        <color indexed="8"/>
        <rFont val="Arial"/>
      </rPr>
      <t>HSUS Millennial</t>
    </r>
    <r>
      <rPr>
        <b/>
        <sz val="12"/>
        <color indexed="8"/>
        <rFont val="Arial"/>
      </rPr>
      <t>, pp. 5-698 to 5-699.</t>
    </r>
    <phoneticPr fontId="32" type="noConversion"/>
  </si>
  <si>
    <r>
      <t xml:space="preserve">Bold entries </t>
    </r>
    <r>
      <rPr>
        <b/>
        <sz val="12"/>
        <color indexed="8"/>
        <rFont val="Arial"/>
      </rPr>
      <t>are the data reported by Main, from which others are derived.</t>
    </r>
    <phoneticPr fontId="32" type="noConversion"/>
  </si>
  <si>
    <t xml:space="preserve">Free-labor wage estimates from </t>
    <phoneticPr fontId="32" type="noConversion"/>
  </si>
  <si>
    <t>1811-1830</t>
  </si>
  <si>
    <t>1850-1860</t>
  </si>
  <si>
    <t>Skilled building (Adams 68-92, daily, $/day)</t>
  </si>
  <si>
    <t>1796-1804</t>
  </si>
  <si>
    <t>Ship Captain, $/mo</t>
  </si>
  <si>
    <t>Cash payment $100/yr. with allowances $200 plus $16 for each child &lt;7, and $24 for those 7-14. I assume $60 for the kids.</t>
  </si>
  <si>
    <t>Blacksmith</t>
  </si>
  <si>
    <t>Wheelwright, collier, carpenter</t>
  </si>
  <si>
    <t>Mining coal, iron and copper ($/yr, Lebergott 1966)</t>
  </si>
  <si>
    <t>PA, MI and US.</t>
  </si>
  <si>
    <t>Seamen, coast &amp; Europe ($/m, Lebergott 1966)</t>
  </si>
  <si>
    <t>New York</t>
  </si>
  <si>
    <t>NYC</t>
  </si>
  <si>
    <t>1819-1820</t>
  </si>
  <si>
    <t>Cook, baker ($/yr, BLS 1929)</t>
  </si>
  <si>
    <t>Laundress ($/yr BLS 1929)</t>
  </si>
  <si>
    <t>1785-1810</t>
  </si>
  <si>
    <t>DC</t>
  </si>
  <si>
    <t>Common laborer ($/d BLS 1929)</t>
  </si>
  <si>
    <t>1793-1800</t>
  </si>
  <si>
    <t>Baltimore</t>
  </si>
  <si>
    <t>South Carolina</t>
  </si>
  <si>
    <t>Charleston</t>
  </si>
  <si>
    <t>1796-97</t>
  </si>
  <si>
    <t>Doctor's fees (VT)</t>
  </si>
  <si>
    <t>Common Laborer ($/d, Lebergott 1966)</t>
  </si>
  <si>
    <t>Laborer, $/m (Chesapeake file; Adams?)</t>
  </si>
  <si>
    <t>Farm Laborer ($/d plus board, VT)</t>
  </si>
  <si>
    <t>Farm Laborer ($/m plus board, VT)</t>
  </si>
  <si>
    <t>1858-1862</t>
  </si>
  <si>
    <t>Farm Laborer ($/d, Adams 92)</t>
  </si>
  <si>
    <t>Artisan ($/d Adams 1970)</t>
  </si>
  <si>
    <t>Clerk ($/m, HSUS)</t>
  </si>
  <si>
    <t>Skilled ship building, $/d (Wright)</t>
  </si>
  <si>
    <t>Methodist minister ($/yr incl perks Lebergott 1966: p. 333)</t>
  </si>
  <si>
    <t>$/d 1785 Blodgett (1806), 6 mo. average, assuming 313 days</t>
  </si>
  <si>
    <t>Payment ($/yr)</t>
  </si>
  <si>
    <t>North Carolina</t>
  </si>
  <si>
    <t>Building trades, skilled ($/d, BLS 1929)</t>
  </si>
  <si>
    <t>Building trades, unskilled ($/d, BLS 1929)</t>
  </si>
  <si>
    <t>American Colonies c1774</t>
  </si>
  <si>
    <t>United States c1800</t>
  </si>
  <si>
    <t>United States c1820</t>
  </si>
  <si>
    <t>United States c1860</t>
  </si>
  <si>
    <t>1771-1780</t>
  </si>
  <si>
    <t>1791-1810</t>
  </si>
  <si>
    <t xml:space="preserve">Adams (1968: p. 409; 1982: p. 907) lists board, lodging, washing, mending, clothing, fuel, candles, borrowing the employer's horse and so on. Lebergott's (1966) survey of canal workers' wages includes whiskey (on hard work), as did DC construction contracts. In what is listed below, the contracts only refer to "board" or to that and "lodging". How to make the limited board definition (food) comparable to the broad definition (food, lodging etc)? First, since domestics, farm workers and martime all lived with their employers or on ship, they were clearly receiving "board" which also covered rent and grog, at a minimum. They have been allocated to the board+rent column accordingly. For day labor, I assume they got subsistence = one big meal on the job, or 1/2.5 of a monthly workers' food part of board. Finally, to split "board" into food and rent, I use two working class budget studies from the period: Matthew Carey in 1833 (Adams 1968: p. 412) reported food, fuel, clothing and rent shares of total budget, and the distribution between rent and food was .182 and .818, respectively; the figures for Brandywine manufacturing operatives (Adams 1982: p. 915) was similar, .211 and . 799 respectively. The average is 0.197 and 0.703. </t>
    <phoneticPr fontId="1" type="noConversion"/>
  </si>
  <si>
    <t>Every state in our three regions. Can use state relatives applied to some 1860 base.</t>
  </si>
  <si>
    <t>Domestics ($/wk, Lebergott 1966)</t>
  </si>
  <si>
    <t>Manufacturing, cotton (FTE, $/yr, Lebergott 1966)</t>
  </si>
  <si>
    <t>Manufacturing, woolens (FTE, $/yr, Lebergott 1966)</t>
  </si>
  <si>
    <t>Farm labor, cited in Rothenberg (1992: p. 122). Earle and Hoffman cover 1800-1860, so I tabke wages for 1830 (Adams 1970: p. 506).</t>
  </si>
  <si>
    <t>B+R</t>
  </si>
  <si>
    <t>Cash income</t>
  </si>
  <si>
    <t>B</t>
  </si>
  <si>
    <t>Female Domestic</t>
  </si>
  <si>
    <t>Farm Labor</t>
  </si>
  <si>
    <t>1785-1830</t>
  </si>
  <si>
    <t>1752-1860</t>
  </si>
  <si>
    <t>Maryland</t>
  </si>
  <si>
    <t>Delaware</t>
  </si>
  <si>
    <t xml:space="preserve">Vermont </t>
  </si>
  <si>
    <t xml:space="preserve">New England </t>
  </si>
  <si>
    <t>Middle Atlantic</t>
  </si>
  <si>
    <t>South</t>
  </si>
  <si>
    <t>it was not typically assessed by value and added to and quoted as the total payment. Furthermore, the monthly quotes were an average for the year across all seasons (p. 258).</t>
    <phoneticPr fontId="1" type="noConversion"/>
  </si>
  <si>
    <t>Massachusetts</t>
  </si>
  <si>
    <t xml:space="preserve">They have been allocated to the board+rent column accordingly. For day labor, I assume they got subsistence = one big meal on the job, or 1/2.5 of a monthly workers' food part of board. </t>
    <phoneticPr fontId="1" type="noConversion"/>
  </si>
  <si>
    <t>Simple average of Group 4B observations.</t>
    <phoneticPr fontId="1" type="noConversion"/>
  </si>
  <si>
    <t>New York City and Philadelphia</t>
    <phoneticPr fontId="32" type="noConversion"/>
  </si>
  <si>
    <t>NYC</t>
    <phoneticPr fontId="32" type="noConversion"/>
  </si>
  <si>
    <t>NYC</t>
    <phoneticPr fontId="32" type="noConversion"/>
  </si>
  <si>
    <t>NYC</t>
    <phoneticPr fontId="32" type="noConversion"/>
  </si>
  <si>
    <t>4B</t>
    <phoneticPr fontId="32" type="noConversion"/>
  </si>
  <si>
    <t>NYC</t>
    <phoneticPr fontId="32" type="noConversion"/>
  </si>
  <si>
    <t>4A</t>
    <phoneticPr fontId="32" type="noConversion"/>
  </si>
  <si>
    <t>NYC</t>
    <phoneticPr fontId="32" type="noConversion"/>
  </si>
  <si>
    <t>NYC</t>
    <phoneticPr fontId="32" type="noConversion"/>
  </si>
  <si>
    <t>Small manufacturer</t>
    <phoneticPr fontId="32" type="noConversion"/>
  </si>
  <si>
    <t>6B</t>
    <phoneticPr fontId="32" type="noConversion"/>
  </si>
  <si>
    <t>PH</t>
    <phoneticPr fontId="32" type="noConversion"/>
  </si>
  <si>
    <t>6A</t>
    <phoneticPr fontId="32" type="noConversion"/>
  </si>
  <si>
    <t>PH</t>
    <phoneticPr fontId="32" type="noConversion"/>
  </si>
  <si>
    <t>PH</t>
    <phoneticPr fontId="32" type="noConversion"/>
  </si>
  <si>
    <t>4B</t>
    <phoneticPr fontId="32" type="noConversion"/>
  </si>
  <si>
    <t>PH</t>
    <phoneticPr fontId="32" type="noConversion"/>
  </si>
  <si>
    <t>PH</t>
    <phoneticPr fontId="32" type="noConversion"/>
  </si>
  <si>
    <t>New York City and Philadelphia summary</t>
    <phoneticPr fontId="32" type="noConversion"/>
  </si>
  <si>
    <t>Titled and professional (7)</t>
    <phoneticPr fontId="32" type="noConversion"/>
  </si>
  <si>
    <t>Merchant, shopkeeper (0)</t>
    <phoneticPr fontId="32" type="noConversion"/>
  </si>
  <si>
    <t>(see note --&gt;)</t>
    <phoneticPr fontId="32" type="noConversion"/>
  </si>
  <si>
    <t>We used $914.50, derived by using the property-ladder technique.  See the Own-labor income file, worksheet (1).</t>
    <phoneticPr fontId="32" type="noConversion"/>
  </si>
  <si>
    <t>Artisan (10)</t>
    <phoneticPr fontId="32" type="noConversion"/>
  </si>
  <si>
    <t>Construction (15)</t>
    <phoneticPr fontId="32" type="noConversion"/>
  </si>
  <si>
    <t>We used $324.24, equating the time price of merchants-shopkeepers with that of Charleston's artisans. See the Own-labor income file, worksheet (1).</t>
    <phoneticPr fontId="32" type="noConversion"/>
  </si>
  <si>
    <t>Artisan (4)</t>
    <phoneticPr fontId="32" type="noConversion"/>
  </si>
  <si>
    <t>Construction (4)</t>
    <phoneticPr fontId="32" type="noConversion"/>
  </si>
  <si>
    <t>Laborer, $/m (Chesapeake file)</t>
    <phoneticPr fontId="1" type="noConversion"/>
  </si>
  <si>
    <t>Farm Laborer (Adams 82-86, monthly, $)</t>
    <phoneticPr fontId="1" type="noConversion"/>
  </si>
  <si>
    <t xml:space="preserve">Farm Laborer (Adams 92, daily, $) </t>
    <phoneticPr fontId="1" type="noConversion"/>
  </si>
  <si>
    <t>Occ</t>
    <phoneticPr fontId="1" type="noConversion"/>
  </si>
  <si>
    <t>group</t>
    <phoneticPr fontId="1" type="noConversion"/>
  </si>
  <si>
    <t>Place</t>
    <phoneticPr fontId="1" type="noConversion"/>
  </si>
  <si>
    <t>CT</t>
    <phoneticPr fontId="1" type="noConversion"/>
  </si>
  <si>
    <t>CT</t>
    <phoneticPr fontId="1" type="noConversion"/>
  </si>
  <si>
    <t>6A</t>
    <phoneticPr fontId="1" type="noConversion"/>
  </si>
  <si>
    <t>1801-1810</t>
  </si>
  <si>
    <t>Pennsylvania</t>
  </si>
  <si>
    <t>Western Virginia</t>
  </si>
  <si>
    <t>1790-1809</t>
  </si>
  <si>
    <t>1810-1829</t>
  </si>
  <si>
    <t>Skilled building (Adams 92, daily, $/day)</t>
  </si>
  <si>
    <t>1816-1825</t>
  </si>
  <si>
    <t>1815-1825</t>
  </si>
  <si>
    <t>1818-1823</t>
  </si>
  <si>
    <t>Every state in our three regions for 1859. Can use state relatives applied to some 1860 base.</t>
  </si>
  <si>
    <t xml:space="preserve">fuel, clothing and rent shares of total budget, and the distribution between rent and food was .182 and .818, respectively; the figures for Brandywine manufacturing operatives (Adams 1982: p. 915) was similar, .211 and . 799 respectively. The average is 0.197 and 0.703. </t>
    <phoneticPr fontId="1" type="noConversion"/>
  </si>
  <si>
    <t>Jeffrey G. Williamson,</t>
    <phoneticPr fontId="1" type="noConversion"/>
  </si>
  <si>
    <t>MD</t>
    <phoneticPr fontId="1" type="noConversion"/>
  </si>
  <si>
    <t>MD</t>
    <phoneticPr fontId="1" type="noConversion"/>
  </si>
  <si>
    <t>4B</t>
    <phoneticPr fontId="1" type="noConversion"/>
  </si>
  <si>
    <t>MD</t>
    <phoneticPr fontId="1" type="noConversion"/>
  </si>
  <si>
    <t>MD</t>
    <phoneticPr fontId="1" type="noConversion"/>
  </si>
  <si>
    <t>Clerk, City</t>
    <phoneticPr fontId="1" type="noConversion"/>
  </si>
  <si>
    <t>MD summ</t>
    <phoneticPr fontId="1" type="noConversion"/>
  </si>
  <si>
    <t>Simple average of Group 1 observations.</t>
    <phoneticPr fontId="1" type="noConversion"/>
  </si>
  <si>
    <t>For New England as a whole, we used $352.30, using the richer wealth-side data set and the property-ladder technique.</t>
    <phoneticPr fontId="1" type="noConversion"/>
  </si>
  <si>
    <t>MA</t>
    <phoneticPr fontId="1" type="noConversion"/>
  </si>
  <si>
    <t>6A</t>
    <phoneticPr fontId="1" type="noConversion"/>
  </si>
  <si>
    <t>MA</t>
    <phoneticPr fontId="1" type="noConversion"/>
  </si>
  <si>
    <t>Jeffrey G. Williamson</t>
    <phoneticPr fontId="1" type="noConversion"/>
  </si>
  <si>
    <t xml:space="preserve">First, since domestics, farm workers and martime all lived with their employers or on ship, they were clearly receiving "board" which also covered rent and grog, at a minimum. </t>
    <phoneticPr fontId="1" type="noConversion"/>
  </si>
  <si>
    <t>partly from files by Nikolas Zolas, Sun Go, Peter Lindert, Jeffrey Williamson, and Nikolas Zolas.</t>
    <phoneticPr fontId="1" type="noConversion"/>
  </si>
  <si>
    <t xml:space="preserve">In what is listed below, the contracts only refer to "board" or to that and "lodging". How to make the limited board definition (food) comparable to the broad definition (food, lodging etc)? </t>
    <phoneticPr fontId="1" type="noConversion"/>
  </si>
  <si>
    <t xml:space="preserve">clothing, fuel, candles, borrowing the employer's horse and so on. Lebergott's (1966) survey of canal workers' wages includes whiskey (on hard work), as did DC construction contracts. </t>
    <phoneticPr fontId="1" type="noConversion"/>
  </si>
  <si>
    <t>We used $230, derived by using the property-ladder technique.  See the Own-labor income file, worksheet (1).</t>
    <phoneticPr fontId="32" type="noConversion"/>
  </si>
  <si>
    <t>Artisan (6)</t>
    <phoneticPr fontId="32" type="noConversion"/>
  </si>
  <si>
    <t>B</t>
    <phoneticPr fontId="32" type="noConversion"/>
  </si>
  <si>
    <t>NH</t>
    <phoneticPr fontId="1" type="noConversion"/>
  </si>
  <si>
    <t>NH</t>
    <phoneticPr fontId="1" type="noConversion"/>
  </si>
  <si>
    <t>NH</t>
    <phoneticPr fontId="1" type="noConversion"/>
  </si>
  <si>
    <t>NH summ</t>
    <phoneticPr fontId="1" type="noConversion"/>
  </si>
  <si>
    <t>Unskilled (0)</t>
    <phoneticPr fontId="1" type="noConversion"/>
  </si>
  <si>
    <t>According to Lebergott (1966: p. 257) "the most common method of wage payment in agriculture was monthly, with board included."</t>
    <phoneticPr fontId="1" type="noConversion"/>
  </si>
  <si>
    <t xml:space="preserve">More explicitly, it appears that the $/mo quotes refer to cash payments, and while board (and sometimes lodging and whiskey) was "included", </t>
    <phoneticPr fontId="1" type="noConversion"/>
  </si>
  <si>
    <t>Brandywine</t>
  </si>
  <si>
    <t>One could use New England average</t>
    <phoneticPr fontId="1" type="noConversion"/>
  </si>
  <si>
    <t>Simple average of Group 1 observations.</t>
    <phoneticPr fontId="1" type="noConversion"/>
  </si>
  <si>
    <t>However --&gt;</t>
    <phoneticPr fontId="1" type="noConversion"/>
  </si>
  <si>
    <t>Unskilled (2)</t>
    <phoneticPr fontId="32" type="noConversion"/>
  </si>
  <si>
    <t>Unskilled, domestic, female (1)</t>
    <phoneticPr fontId="32" type="noConversion"/>
  </si>
  <si>
    <t>CH</t>
    <phoneticPr fontId="32" type="noConversion"/>
  </si>
  <si>
    <t>CH</t>
    <phoneticPr fontId="32" type="noConversion"/>
  </si>
  <si>
    <t>CH</t>
    <phoneticPr fontId="32" type="noConversion"/>
  </si>
  <si>
    <t>Titled and professional (4)</t>
    <phoneticPr fontId="32" type="noConversion"/>
  </si>
  <si>
    <t>MA summ</t>
    <phoneticPr fontId="1" type="noConversion"/>
  </si>
  <si>
    <t>Simple average of Group 1 observations.</t>
    <phoneticPr fontId="1" type="noConversion"/>
  </si>
  <si>
    <t>For New England as a whole, we used $352.30, using the richer wealth-side data set and the property-ladder technique.</t>
    <phoneticPr fontId="1" type="noConversion"/>
  </si>
  <si>
    <t>One could use the average of CT and RI</t>
    <phoneticPr fontId="1" type="noConversion"/>
  </si>
  <si>
    <t>Main, p. 97. Average of Savanna £300-400 and Augusta £75.</t>
    <phoneticPr fontId="1" type="noConversion"/>
  </si>
  <si>
    <t>GA summ</t>
    <phoneticPr fontId="1" type="noConversion"/>
  </si>
  <si>
    <t>One could use Middle Colonies average</t>
    <phoneticPr fontId="1" type="noConversion"/>
  </si>
  <si>
    <t>White Collar (4)</t>
    <phoneticPr fontId="1" type="noConversion"/>
  </si>
  <si>
    <t xml:space="preserve">The problem with aggregating the in-kind (or "found") evidence is that we are rarely told what was included in the contract. Adams (1968: p. 409; 1982: p. 907) lists board, lodging, washing, mending, </t>
    <phoneticPr fontId="1" type="noConversion"/>
  </si>
  <si>
    <t>Gleaned by Sun Go and Peter Lindert, in the "Main Data2 Income Property" worksheet of the J.T. Main readings file; collated by Jeffrey G. Williamson, October 2010.</t>
    <phoneticPr fontId="32" type="noConversion"/>
  </si>
  <si>
    <t>6A</t>
    <phoneticPr fontId="32" type="noConversion"/>
  </si>
  <si>
    <t>4B</t>
    <phoneticPr fontId="32" type="noConversion"/>
  </si>
  <si>
    <t>4A</t>
    <phoneticPr fontId="32" type="noConversion"/>
  </si>
  <si>
    <t>6B</t>
    <phoneticPr fontId="32" type="noConversion"/>
  </si>
  <si>
    <t>Already</t>
    <phoneticPr fontId="32" type="noConversion"/>
  </si>
  <si>
    <t>Already</t>
    <phoneticPr fontId="32" type="noConversion"/>
  </si>
  <si>
    <t>PH</t>
    <phoneticPr fontId="32" type="noConversion"/>
  </si>
  <si>
    <t>CH</t>
    <phoneticPr fontId="32" type="noConversion"/>
  </si>
  <si>
    <t xml:space="preserve">Finally, to split "board" into food and rent, I use two working class budget studies from the period: Matthew Carey in 1833 (Adams 1968: p. 412) reported food, </t>
    <phoneticPr fontId="1" type="noConversion"/>
  </si>
  <si>
    <t xml:space="preserve">Farm Laborer (Adams 86, monthly,  $) </t>
    <phoneticPr fontId="1" type="noConversion"/>
  </si>
  <si>
    <t>Laborer, $/m (Chesapeake file)</t>
    <phoneticPr fontId="1" type="noConversion"/>
  </si>
  <si>
    <t>Farm Laborer (Adams 68-86, Wright 85, $/d)</t>
    <phoneticPr fontId="1" type="noConversion"/>
  </si>
  <si>
    <t>Farm Laborer (Adams 82-86, monthly, $)</t>
    <phoneticPr fontId="1" type="noConversion"/>
  </si>
  <si>
    <t xml:space="preserve">Farm Laborer (Adams 92, daily, $) </t>
    <phoneticPr fontId="1" type="noConversion"/>
  </si>
  <si>
    <t>1800-20</t>
    <phoneticPr fontId="1" type="noConversion"/>
  </si>
  <si>
    <t>6A</t>
    <phoneticPr fontId="1" type="noConversion"/>
  </si>
  <si>
    <t>CT</t>
    <phoneticPr fontId="1" type="noConversion"/>
  </si>
  <si>
    <t>CT</t>
    <phoneticPr fontId="1" type="noConversion"/>
  </si>
  <si>
    <t>CT</t>
    <phoneticPr fontId="1" type="noConversion"/>
  </si>
  <si>
    <t>6A</t>
    <phoneticPr fontId="1" type="noConversion"/>
  </si>
  <si>
    <t>CT</t>
    <phoneticPr fontId="1" type="noConversion"/>
  </si>
  <si>
    <t>Minister, ave. Anglican</t>
    <phoneticPr fontId="1" type="noConversion"/>
  </si>
  <si>
    <t>Main, p. 102. New Haven's Amos Botsford, from British government.</t>
    <phoneticPr fontId="1" type="noConversion"/>
  </si>
  <si>
    <t>4B</t>
    <phoneticPr fontId="1" type="noConversion"/>
  </si>
  <si>
    <t>CT</t>
    <phoneticPr fontId="1" type="noConversion"/>
  </si>
  <si>
    <t>CT summ</t>
    <phoneticPr fontId="1" type="noConversion"/>
  </si>
  <si>
    <t>CT summ</t>
    <phoneticPr fontId="1" type="noConversion"/>
  </si>
  <si>
    <t>Middle Colonies Average (No data for NJ or DE)</t>
    <phoneticPr fontId="1" type="noConversion"/>
  </si>
  <si>
    <t>Given the paucity of wage data on common labor that is specifically rural, free, and non-farm,</t>
    <phoneticPr fontId="1" type="noConversion"/>
  </si>
  <si>
    <t>Main, p. 91. Epping NH. Cash component ranged from $5 to $8 a month plus board.</t>
    <phoneticPr fontId="1" type="noConversion"/>
  </si>
  <si>
    <t>Main, p. 91. Ranged from £20 ($88.80) to £75 ($333).</t>
    <phoneticPr fontId="1" type="noConversion"/>
  </si>
  <si>
    <t>There are no NY construction obs, so one can use this PA average.</t>
    <phoneticPr fontId="1" type="noConversion"/>
  </si>
  <si>
    <t>(blank)</t>
    <phoneticPr fontId="1" type="noConversion"/>
  </si>
  <si>
    <t>PA</t>
    <phoneticPr fontId="1" type="noConversion"/>
  </si>
  <si>
    <t>Lawyer</t>
    <phoneticPr fontId="1" type="noConversion"/>
  </si>
  <si>
    <t xml:space="preserve">Main, p. 102. James Allen, 1773 and 1775.  Pennsylvania, location not given. </t>
    <phoneticPr fontId="1" type="noConversion"/>
  </si>
  <si>
    <t xml:space="preserve">Main, p. 102. Jasper Yates, year not given.  Pennsylvania, location not given. </t>
    <phoneticPr fontId="1" type="noConversion"/>
  </si>
  <si>
    <t>PA</t>
    <phoneticPr fontId="1" type="noConversion"/>
  </si>
  <si>
    <t>Main, p. 99 = Samuel Holten of Danvers MA. "Probably that sum was typical of the respectable small-town physician."</t>
    <phoneticPr fontId="1" type="noConversion"/>
  </si>
  <si>
    <t>MA</t>
    <phoneticPr fontId="1" type="noConversion"/>
  </si>
  <si>
    <t>Occ</t>
    <phoneticPr fontId="32" type="noConversion"/>
  </si>
  <si>
    <t>Group</t>
    <phoneticPr fontId="32" type="noConversion"/>
  </si>
  <si>
    <t>City</t>
    <phoneticPr fontId="32" type="noConversion"/>
  </si>
  <si>
    <t>annual?</t>
    <phoneticPr fontId="32" type="noConversion"/>
  </si>
  <si>
    <t>6A</t>
    <phoneticPr fontId="32" type="noConversion"/>
  </si>
  <si>
    <t>B</t>
    <phoneticPr fontId="32" type="noConversion"/>
  </si>
  <si>
    <t>4B</t>
    <phoneticPr fontId="32" type="noConversion"/>
  </si>
  <si>
    <t>6A</t>
    <phoneticPr fontId="32" type="noConversion"/>
  </si>
  <si>
    <t>4A</t>
    <phoneticPr fontId="32" type="noConversion"/>
  </si>
  <si>
    <t>Clerks for merchants</t>
    <phoneticPr fontId="32" type="noConversion"/>
  </si>
  <si>
    <t>Main, p. 90, but with no location given.</t>
    <phoneticPr fontId="32" type="noConversion"/>
  </si>
  <si>
    <t>4B</t>
    <phoneticPr fontId="32" type="noConversion"/>
  </si>
  <si>
    <t>4A</t>
    <phoneticPr fontId="32" type="noConversion"/>
  </si>
  <si>
    <t>Small manufacturer</t>
    <phoneticPr fontId="32" type="noConversion"/>
  </si>
  <si>
    <t>Titled and professional (12)</t>
    <phoneticPr fontId="32" type="noConversion"/>
  </si>
  <si>
    <t>Merchant, shopkeeper (2)</t>
    <phoneticPr fontId="32" type="noConversion"/>
  </si>
  <si>
    <t>Main, p. 102 John Marshall of Virginia.</t>
    <phoneticPr fontId="1" type="noConversion"/>
  </si>
  <si>
    <t>VA</t>
    <phoneticPr fontId="1" type="noConversion"/>
  </si>
  <si>
    <t>Main, p. 102.  Paul Carrington of Virginia nearly £600 in ten months.</t>
    <phoneticPr fontId="1" type="noConversion"/>
  </si>
  <si>
    <t>VA</t>
    <phoneticPr fontId="1" type="noConversion"/>
  </si>
  <si>
    <t>VA</t>
    <phoneticPr fontId="1" type="noConversion"/>
  </si>
  <si>
    <t>VA summ</t>
    <phoneticPr fontId="1" type="noConversion"/>
  </si>
  <si>
    <t>NC</t>
    <phoneticPr fontId="1" type="noConversion"/>
  </si>
  <si>
    <t>4B</t>
    <phoneticPr fontId="1" type="noConversion"/>
  </si>
  <si>
    <t>6A</t>
    <phoneticPr fontId="1" type="noConversion"/>
  </si>
  <si>
    <t>NC</t>
    <phoneticPr fontId="1" type="noConversion"/>
  </si>
  <si>
    <t>NC</t>
    <phoneticPr fontId="1" type="noConversion"/>
  </si>
  <si>
    <t>Simple average of Group 1 observations.</t>
    <phoneticPr fontId="1" type="noConversion"/>
  </si>
  <si>
    <t>For New England as a whole, we used $352.30, using the richer wealth-side data set and the property-ladder technique.</t>
    <phoneticPr fontId="1" type="noConversion"/>
  </si>
  <si>
    <t>RI</t>
    <phoneticPr fontId="1" type="noConversion"/>
  </si>
  <si>
    <t>6A</t>
    <phoneticPr fontId="1" type="noConversion"/>
  </si>
  <si>
    <t>6A</t>
    <phoneticPr fontId="1" type="noConversion"/>
  </si>
  <si>
    <t>RI</t>
    <phoneticPr fontId="1" type="noConversion"/>
  </si>
  <si>
    <t>RI</t>
    <phoneticPr fontId="1" type="noConversion"/>
  </si>
  <si>
    <t>RI</t>
    <phoneticPr fontId="1" type="noConversion"/>
  </si>
  <si>
    <t>RI summ</t>
    <phoneticPr fontId="1" type="noConversion"/>
  </si>
  <si>
    <t>Officials, titled, professions (7)</t>
    <phoneticPr fontId="1" type="noConversion"/>
  </si>
  <si>
    <t>Domestic, female (0)</t>
    <phoneticPr fontId="1" type="noConversion"/>
  </si>
  <si>
    <t>4A</t>
    <phoneticPr fontId="1" type="noConversion"/>
  </si>
  <si>
    <t>4B</t>
    <phoneticPr fontId="1" type="noConversion"/>
  </si>
  <si>
    <t>Officials, titled, professions (6)</t>
    <phoneticPr fontId="1" type="noConversion"/>
  </si>
  <si>
    <t>Officials, titled, professions (3)</t>
    <phoneticPr fontId="1" type="noConversion"/>
  </si>
  <si>
    <t>1B</t>
    <phoneticPr fontId="32" type="noConversion"/>
  </si>
  <si>
    <t>School master, rural</t>
    <phoneticPr fontId="1" type="noConversion"/>
  </si>
  <si>
    <t>School masters, rural</t>
    <phoneticPr fontId="1" type="noConversion"/>
  </si>
  <si>
    <t>Tutor, rural</t>
    <phoneticPr fontId="1" type="noConversion"/>
  </si>
  <si>
    <t>Main, p. 70: "As a rule, 'found' was considered top be worth about a shilling a day. [vs. a mid-range cash wage of 1.583 s., or a board/cash ratio of 0.632.</t>
    <phoneticPr fontId="32" type="noConversion"/>
  </si>
  <si>
    <t>Since the figures are in "currency", convert to dollars at the Massachusetts rate of $3.38/£MA.</t>
    <phoneticPr fontId="32" type="noConversion"/>
  </si>
  <si>
    <t>Middle Colonies average =</t>
    <phoneticPr fontId="32" type="noConversion"/>
  </si>
  <si>
    <t>Note on professionals:</t>
    <phoneticPr fontId="1" type="noConversion"/>
  </si>
  <si>
    <t>For New England as a whole, we used $352.30, using the richer wealth-side data set and the property-ladder technique.</t>
    <phoneticPr fontId="1" type="noConversion"/>
  </si>
  <si>
    <t>VT</t>
    <phoneticPr fontId="1" type="noConversion"/>
  </si>
  <si>
    <t>6A</t>
    <phoneticPr fontId="1" type="noConversion"/>
  </si>
  <si>
    <t>VT</t>
    <phoneticPr fontId="1" type="noConversion"/>
  </si>
  <si>
    <t>6A</t>
    <phoneticPr fontId="1" type="noConversion"/>
  </si>
  <si>
    <t>VT</t>
    <phoneticPr fontId="1" type="noConversion"/>
  </si>
  <si>
    <t>$/d 1780 (T. M. Adams), at 313 days a year.</t>
    <phoneticPr fontId="1" type="noConversion"/>
  </si>
  <si>
    <t>VT</t>
    <phoneticPr fontId="1" type="noConversion"/>
  </si>
  <si>
    <t>VT summ</t>
    <phoneticPr fontId="1" type="noConversion"/>
  </si>
  <si>
    <t>(blank)</t>
    <phoneticPr fontId="1" type="noConversion"/>
  </si>
  <si>
    <t>NY</t>
    <phoneticPr fontId="1" type="noConversion"/>
  </si>
  <si>
    <t>6A</t>
    <phoneticPr fontId="1" type="noConversion"/>
  </si>
  <si>
    <t>NY</t>
    <phoneticPr fontId="1" type="noConversion"/>
  </si>
  <si>
    <t>NY</t>
    <phoneticPr fontId="1" type="noConversion"/>
  </si>
  <si>
    <t>Minister, ave. Anglican</t>
    <phoneticPr fontId="1" type="noConversion"/>
  </si>
  <si>
    <t>NY summ</t>
    <phoneticPr fontId="1" type="noConversion"/>
  </si>
  <si>
    <t>organized by Jeffrey G. Williamson, October 2010</t>
    <phoneticPr fontId="1" type="noConversion"/>
  </si>
  <si>
    <t>Laborer, $/m (Chesapeake file)</t>
    <phoneticPr fontId="1" type="noConversion"/>
  </si>
  <si>
    <t>Laborer, $/d (Chesapeake file)</t>
    <phoneticPr fontId="1" type="noConversion"/>
  </si>
  <si>
    <t xml:space="preserve">Farm Laborer (Adams 86, Wright 85, $/d) </t>
    <phoneticPr fontId="1" type="noConversion"/>
  </si>
  <si>
    <t>South average, assumed  =</t>
    <phoneticPr fontId="32" type="noConversion"/>
  </si>
  <si>
    <t>Unskilled (1)</t>
    <phoneticPr fontId="1" type="noConversion"/>
  </si>
  <si>
    <t>4B</t>
    <phoneticPr fontId="1" type="noConversion"/>
  </si>
  <si>
    <t>SC</t>
    <phoneticPr fontId="1" type="noConversion"/>
  </si>
  <si>
    <t>SC</t>
    <phoneticPr fontId="1" type="noConversion"/>
  </si>
  <si>
    <t>Main, p. 102: "Souith Carolina, where lawyers earned more than £3,000 a year."</t>
    <phoneticPr fontId="1" type="noConversion"/>
  </si>
  <si>
    <t>SC</t>
    <phoneticPr fontId="1" type="noConversion"/>
  </si>
  <si>
    <t>Main, p. 103. SC House of Representatives statutory pay for lawyers.</t>
    <phoneticPr fontId="1" type="noConversion"/>
  </si>
  <si>
    <t>Farm Laborer (Adams 68-86, Wright 85, $/d)</t>
    <phoneticPr fontId="1" type="noConversion"/>
  </si>
  <si>
    <t>Farm Laborer (Adams 82-86, monthly, $)</t>
    <phoneticPr fontId="1" type="noConversion"/>
  </si>
  <si>
    <t xml:space="preserve">Farm Laborer (Adams 92, daily, $) </t>
    <phoneticPr fontId="1" type="noConversion"/>
  </si>
  <si>
    <t>PA summ</t>
    <phoneticPr fontId="1" type="noConversion"/>
  </si>
  <si>
    <t>Construction (3)</t>
    <phoneticPr fontId="1" type="noConversion"/>
  </si>
  <si>
    <t>Simple average of Group 4B observations.</t>
    <phoneticPr fontId="1" type="noConversion"/>
  </si>
  <si>
    <t>Simple average of Group 1 observations.</t>
    <phoneticPr fontId="1" type="noConversion"/>
  </si>
  <si>
    <t>(blank)</t>
    <phoneticPr fontId="1" type="noConversion"/>
  </si>
  <si>
    <t>Note on common labor:</t>
    <phoneticPr fontId="1" type="noConversion"/>
  </si>
  <si>
    <t xml:space="preserve">Lancaster Borough PA 1773: 2 out of 18 were teachers = </t>
    <phoneticPr fontId="1" type="noConversion"/>
  </si>
  <si>
    <t>Chester County PA, 8 rural townships in 1800:</t>
    <phoneticPr fontId="1" type="noConversion"/>
  </si>
  <si>
    <t>7 out of 18 were teachers =</t>
    <phoneticPr fontId="1" type="noConversion"/>
  </si>
  <si>
    <t>(already merged in the estimates)</t>
    <phoneticPr fontId="1" type="noConversion"/>
  </si>
  <si>
    <t>New Eng</t>
    <phoneticPr fontId="1" type="noConversion"/>
  </si>
  <si>
    <t>Mid Col</t>
    <phoneticPr fontId="1" type="noConversion"/>
  </si>
  <si>
    <t>South</t>
    <phoneticPr fontId="1" type="noConversion"/>
  </si>
  <si>
    <t>among Group 1 occupations in town plus rural areas</t>
    <phoneticPr fontId="1" type="noConversion"/>
  </si>
  <si>
    <t>Shares of towns in (town + country), 1774:</t>
    <phoneticPr fontId="1" type="noConversion"/>
  </si>
  <si>
    <t xml:space="preserve">For strictly rural settings, the only professional group tracked by J.T. Main consisted of school teachers.  These were paid so much less than other </t>
    <phoneticPr fontId="1" type="noConversion"/>
  </si>
  <si>
    <t>Minister, ave. Anglican</t>
    <phoneticPr fontId="1" type="noConversion"/>
  </si>
  <si>
    <t>Matron (for institution?)</t>
    <phoneticPr fontId="1" type="noConversion"/>
  </si>
  <si>
    <t>4A</t>
    <phoneticPr fontId="1" type="noConversion"/>
  </si>
  <si>
    <t>PA</t>
    <phoneticPr fontId="1" type="noConversion"/>
  </si>
  <si>
    <t>4B</t>
    <phoneticPr fontId="1" type="noConversion"/>
  </si>
  <si>
    <t>6B</t>
    <phoneticPr fontId="1" type="noConversion"/>
  </si>
  <si>
    <t>Main, p. 71: "Rural workers received about the same in the Middle Colonies [as in New England], with the same wide variation."</t>
    <phoneticPr fontId="1" type="noConversion"/>
  </si>
  <si>
    <t xml:space="preserve">Implied time ratios, </t>
    <phoneticPr fontId="32" type="noConversion"/>
  </si>
  <si>
    <t>with or without board</t>
    <phoneticPr fontId="32" type="noConversion"/>
  </si>
  <si>
    <t>Days/yr.</t>
    <phoneticPr fontId="32" type="noConversion"/>
  </si>
  <si>
    <t>Mo/yr.</t>
    <phoneticPr fontId="32" type="noConversion"/>
  </si>
  <si>
    <t>New England (if data were in £ sterling)</t>
    <phoneticPr fontId="32" type="noConversion"/>
  </si>
  <si>
    <t>Main, pp. 70-71.</t>
    <phoneticPr fontId="32" type="noConversion"/>
  </si>
  <si>
    <t>Main, p. 70: "… income was sporadic, not regular".</t>
    <phoneticPr fontId="32" type="noConversion"/>
  </si>
  <si>
    <t>VA</t>
    <phoneticPr fontId="1" type="noConversion"/>
  </si>
  <si>
    <t>VA</t>
    <phoneticPr fontId="1" type="noConversion"/>
  </si>
  <si>
    <t>Skilled building trades</t>
    <phoneticPr fontId="1" type="noConversion"/>
  </si>
  <si>
    <t>VA</t>
    <phoneticPr fontId="1" type="noConversion"/>
  </si>
  <si>
    <t>Doctor</t>
    <phoneticPr fontId="1" type="noConversion"/>
  </si>
  <si>
    <t>Main, p. 146. Walter Jones of Virginia.</t>
    <phoneticPr fontId="1" type="noConversion"/>
  </si>
  <si>
    <t xml:space="preserve">professionals that we separated them out as a "1B" category for towns and rural areas.  We did not do the same for big cities, where their pay and status </t>
    <phoneticPr fontId="1" type="noConversion"/>
  </si>
  <si>
    <t>were more inter-minglee with those of othr professional and titled groups.</t>
    <phoneticPr fontId="1" type="noConversion"/>
  </si>
  <si>
    <t>Free Farm Laborers' Individual Earnings 1774</t>
    <phoneticPr fontId="32" type="noConversion"/>
  </si>
  <si>
    <t>1 region ave</t>
    <phoneticPr fontId="1" type="noConversion"/>
  </si>
  <si>
    <t>NC</t>
    <phoneticPr fontId="1" type="noConversion"/>
  </si>
  <si>
    <t>NC summ</t>
    <phoneticPr fontId="1" type="noConversion"/>
  </si>
  <si>
    <t>Main, p. 99, says Dr. Holten's income was "[p]robably … typical of the respectable small-town physician." [In MA?]</t>
    <phoneticPr fontId="1" type="noConversion"/>
  </si>
  <si>
    <t>Main, p. 102. Charlestown MA, per Josian Quincy. Year not given.</t>
    <phoneticPr fontId="1" type="noConversion"/>
  </si>
  <si>
    <t>MA</t>
    <phoneticPr fontId="1" type="noConversion"/>
  </si>
  <si>
    <t>Lawyer, average</t>
    <phoneticPr fontId="1" type="noConversion"/>
  </si>
  <si>
    <t>Use: Main, p. 102. Charlestown MA, per Josian Quincy.</t>
    <phoneticPr fontId="1" type="noConversion"/>
  </si>
  <si>
    <t>2 region ave</t>
    <phoneticPr fontId="1" type="noConversion"/>
  </si>
  <si>
    <t>3 region ave</t>
    <phoneticPr fontId="1" type="noConversion"/>
  </si>
  <si>
    <t>All of these are already annual.</t>
    <phoneticPr fontId="1" type="noConversion"/>
  </si>
  <si>
    <t>Annual earnings, cash plus board.</t>
    <phoneticPr fontId="1" type="noConversion"/>
  </si>
  <si>
    <t>Rural Non-Farm Earnings, Free Labor 1774 (school teachers, common laborers)</t>
    <phoneticPr fontId="1" type="noConversion"/>
  </si>
  <si>
    <t>Sample shares of school teachers</t>
    <phoneticPr fontId="1" type="noConversion"/>
  </si>
  <si>
    <t>There are no female domestics observations for New England domestics. One might use the Middle Colonies average.</t>
    <phoneticPr fontId="1" type="noConversion"/>
  </si>
  <si>
    <t>n.a.; see note =&gt;</t>
    <phoneticPr fontId="1" type="noConversion"/>
  </si>
  <si>
    <t>Official, titled, professions (7)</t>
    <phoneticPr fontId="1" type="noConversion"/>
  </si>
  <si>
    <t>Official, titled, professions (10)</t>
    <phoneticPr fontId="1" type="noConversion"/>
  </si>
  <si>
    <t>Official, titled, professions (14)</t>
    <phoneticPr fontId="1" type="noConversion"/>
  </si>
  <si>
    <t>Already</t>
    <phoneticPr fontId="1" type="noConversion"/>
  </si>
  <si>
    <t>annual?</t>
    <phoneticPr fontId="1" type="noConversion"/>
  </si>
  <si>
    <t>Official, titled, professions (10)</t>
    <phoneticPr fontId="1" type="noConversion"/>
  </si>
  <si>
    <t>(blank)</t>
    <phoneticPr fontId="1" type="noConversion"/>
  </si>
  <si>
    <t>Official, titled, professions (6)</t>
    <phoneticPr fontId="1" type="noConversion"/>
  </si>
  <si>
    <t>ratio to monthly wage</t>
    <phoneticPr fontId="1" type="noConversion"/>
  </si>
  <si>
    <t>annual</t>
    <phoneticPr fontId="1" type="noConversion"/>
  </si>
  <si>
    <t>Region</t>
    <phoneticPr fontId="1" type="noConversion"/>
  </si>
  <si>
    <t>Officials, titled, professions (4)</t>
    <phoneticPr fontId="1" type="noConversion"/>
  </si>
  <si>
    <t>(For Group 1, a few observations for rural schoolteachers are included here, since sample thinness required merging the town and rural data.)</t>
    <phoneticPr fontId="1" type="noConversion"/>
  </si>
  <si>
    <t>Main, p. 71, in the context of rural agricultural workers in the "Middle Colonies", "Yearly earnings were anywhere from £12 to £15, found, to £27 sterling not found"</t>
    <phoneticPr fontId="32" type="noConversion"/>
  </si>
  <si>
    <t>"farther south" of the Middle Colonies</t>
    <phoneticPr fontId="32" type="noConversion"/>
  </si>
  <si>
    <t>Main, p. 71.  Assuming that his £14-18 is a full wage, including board, as would be consistent with his saying "wages for unskilled labor seem to have been a little lower further south" (than in the Middle Colonies.</t>
    <phoneticPr fontId="32" type="noConversion"/>
  </si>
  <si>
    <t>Average of these three =</t>
    <phoneticPr fontId="32" type="noConversion"/>
  </si>
  <si>
    <t>Yet two of these are 313-day wages, and we yield to Main's assertion that wages were lower in the South. Thus</t>
    <phoneticPr fontId="32" type="noConversion"/>
  </si>
  <si>
    <t>For SC, one could use this South average.</t>
    <phoneticPr fontId="1" type="noConversion"/>
  </si>
  <si>
    <t>SC summ</t>
    <phoneticPr fontId="1" type="noConversion"/>
  </si>
  <si>
    <t>GA</t>
    <phoneticPr fontId="1" type="noConversion"/>
  </si>
  <si>
    <t>Lawyer, average</t>
    <phoneticPr fontId="1" type="noConversion"/>
  </si>
  <si>
    <t>Use Main, p. 103. SC House of Representatives statutory pay for lawyers.</t>
    <phoneticPr fontId="1" type="noConversion"/>
  </si>
  <si>
    <t>GA</t>
    <phoneticPr fontId="1" type="noConversion"/>
  </si>
  <si>
    <t>GA</t>
    <phoneticPr fontId="1" type="noConversion"/>
  </si>
  <si>
    <t>Work</t>
    <phoneticPr fontId="1" type="noConversion"/>
  </si>
  <si>
    <t>row no.</t>
    <phoneticPr fontId="1" type="noConversion"/>
  </si>
  <si>
    <t>4A</t>
    <phoneticPr fontId="1" type="noConversion"/>
  </si>
  <si>
    <t>4B</t>
    <phoneticPr fontId="1" type="noConversion"/>
  </si>
  <si>
    <t>6B</t>
    <phoneticPr fontId="1" type="noConversion"/>
  </si>
  <si>
    <t>6B</t>
    <phoneticPr fontId="1"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</si>
</sst>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00"/>
    <numFmt numFmtId="169" formatCode="0.0000"/>
  </numFmts>
  <fonts count="45">
    <font>
      <sz val="10"/>
      <name val="Arial"/>
    </font>
    <font>
      <sz val="8"/>
      <name val="Arial"/>
    </font>
    <font>
      <b/>
      <sz val="10"/>
      <name val="Arial"/>
      <family val="2"/>
    </font>
    <font>
      <sz val="10"/>
      <name val="Arial"/>
    </font>
    <font>
      <b/>
      <sz val="12"/>
      <name val="Arial"/>
    </font>
    <font>
      <sz val="10"/>
      <name val="Arial"/>
    </font>
    <font>
      <b/>
      <sz val="11"/>
      <name val="Arial"/>
      <family val="2"/>
    </font>
    <font>
      <sz val="14"/>
      <name val="Arial"/>
    </font>
    <font>
      <sz val="10"/>
      <name val="Calibri"/>
      <family val="2"/>
    </font>
    <font>
      <sz val="14"/>
      <color indexed="8"/>
      <name val="Times New Roman"/>
    </font>
    <font>
      <sz val="10"/>
      <color indexed="8"/>
      <name val="Arial"/>
    </font>
    <font>
      <b/>
      <sz val="10"/>
      <color indexed="8"/>
      <name val="Arial"/>
      <family val="2"/>
    </font>
    <font>
      <sz val="11"/>
      <color indexed="8"/>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ont>
    <font>
      <sz val="8"/>
      <name val="Verdana"/>
    </font>
    <font>
      <b/>
      <sz val="14"/>
      <color indexed="10"/>
      <name val="Arial"/>
    </font>
    <font>
      <sz val="14"/>
      <color indexed="10"/>
      <name val="Arial"/>
    </font>
    <font>
      <b/>
      <i/>
      <sz val="14"/>
      <color indexed="10"/>
      <name val="Arial"/>
    </font>
    <font>
      <b/>
      <i/>
      <sz val="12"/>
      <color indexed="8"/>
      <name val="Arial"/>
    </font>
    <font>
      <sz val="12"/>
      <name val="Arial"/>
    </font>
    <font>
      <sz val="12"/>
      <color indexed="8"/>
      <name val="Arial"/>
    </font>
    <font>
      <b/>
      <sz val="14"/>
      <color indexed="8"/>
      <name val="Arial"/>
    </font>
    <font>
      <sz val="14"/>
      <color indexed="8"/>
      <name val="Arial"/>
    </font>
    <font>
      <b/>
      <sz val="11"/>
      <color indexed="8"/>
      <name val="Arial"/>
    </font>
    <font>
      <sz val="11"/>
      <color indexed="8"/>
      <name val="Arial"/>
    </font>
    <font>
      <u/>
      <sz val="12"/>
      <color indexed="8"/>
      <name val="Arial"/>
    </font>
    <font>
      <b/>
      <sz val="10"/>
      <color indexed="10"/>
      <name val="Arial"/>
    </font>
  </fonts>
  <fills count="3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2">
    <xf numFmtId="0" fontId="0" fillId="0" borderId="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23" borderId="9" applyNumberFormat="0" applyAlignment="0" applyProtection="0"/>
    <xf numFmtId="0" fontId="18" fillId="24" borderId="10"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10" borderId="9" applyNumberFormat="0" applyAlignment="0" applyProtection="0"/>
    <xf numFmtId="0" fontId="25" fillId="0" borderId="14" applyNumberFormat="0" applyFill="0" applyAlignment="0" applyProtection="0"/>
    <xf numFmtId="0" fontId="26" fillId="25" borderId="0" applyNumberFormat="0" applyBorder="0" applyAlignment="0" applyProtection="0"/>
    <xf numFmtId="0" fontId="5" fillId="26" borderId="15" applyNumberFormat="0" applyFont="0" applyAlignment="0" applyProtection="0"/>
    <xf numFmtId="0" fontId="27" fillId="23" borderId="16" applyNumberFormat="0" applyAlignment="0" applyProtection="0"/>
    <xf numFmtId="0" fontId="28" fillId="0" borderId="0" applyNumberFormat="0" applyFill="0" applyBorder="0" applyAlignment="0" applyProtection="0"/>
    <xf numFmtId="0" fontId="29" fillId="0" borderId="17" applyNumberFormat="0" applyFill="0" applyAlignment="0" applyProtection="0"/>
    <xf numFmtId="0" fontId="30" fillId="0" borderId="0" applyNumberFormat="0" applyFill="0" applyBorder="0" applyAlignment="0" applyProtection="0"/>
  </cellStyleXfs>
  <cellXfs count="131">
    <xf numFmtId="0" fontId="0" fillId="0" borderId="0" xfId="0"/>
    <xf numFmtId="2" fontId="0" fillId="0" borderId="0" xfId="0" applyNumberFormat="1"/>
    <xf numFmtId="0" fontId="2" fillId="0" borderId="0" xfId="0" applyFont="1"/>
    <xf numFmtId="0" fontId="3" fillId="0" borderId="0" xfId="0" applyFont="1"/>
    <xf numFmtId="0" fontId="3" fillId="0" borderId="0" xfId="0" applyFont="1" applyAlignment="1">
      <alignment horizontal="center"/>
    </xf>
    <xf numFmtId="168" fontId="0" fillId="0" borderId="0" xfId="0" applyNumberFormat="1"/>
    <xf numFmtId="0" fontId="3" fillId="0" borderId="0" xfId="0" applyFont="1" applyAlignment="1">
      <alignment horizontal="right"/>
    </xf>
    <xf numFmtId="0" fontId="4" fillId="0" borderId="0" xfId="0" applyFont="1"/>
    <xf numFmtId="0" fontId="6" fillId="0" borderId="0" xfId="0" applyFont="1"/>
    <xf numFmtId="0" fontId="7" fillId="0" borderId="0" xfId="0" applyFont="1"/>
    <xf numFmtId="0" fontId="9" fillId="0" borderId="0" xfId="0" applyFont="1"/>
    <xf numFmtId="0" fontId="9" fillId="0" borderId="0" xfId="0" applyFont="1" applyAlignment="1">
      <alignment wrapText="1"/>
    </xf>
    <xf numFmtId="0" fontId="10" fillId="0" borderId="0" xfId="0" applyFont="1"/>
    <xf numFmtId="0" fontId="12" fillId="0" borderId="0" xfId="0" applyFont="1" applyAlignment="1">
      <alignment wrapText="1"/>
    </xf>
    <xf numFmtId="0" fontId="12" fillId="4" borderId="0" xfId="0" applyFont="1" applyFill="1" applyAlignment="1">
      <alignment wrapText="1"/>
    </xf>
    <xf numFmtId="0" fontId="12" fillId="4" borderId="0" xfId="0" applyFont="1" applyFill="1" applyAlignment="1">
      <alignment horizontal="center" wrapText="1"/>
    </xf>
    <xf numFmtId="0" fontId="12" fillId="4" borderId="0" xfId="0" applyFont="1" applyFill="1"/>
    <xf numFmtId="0" fontId="12" fillId="0" borderId="0" xfId="0" applyFont="1"/>
    <xf numFmtId="2" fontId="12" fillId="0" borderId="0" xfId="0" applyNumberFormat="1" applyFont="1" applyAlignment="1">
      <alignment horizontal="center"/>
    </xf>
    <xf numFmtId="2" fontId="10" fillId="0" borderId="0" xfId="0" applyNumberFormat="1" applyFont="1" applyAlignment="1">
      <alignment horizontal="center"/>
    </xf>
    <xf numFmtId="169" fontId="12" fillId="4" borderId="0" xfId="0" applyNumberFormat="1" applyFont="1" applyFill="1"/>
    <xf numFmtId="3" fontId="0" fillId="0" borderId="0" xfId="0" applyNumberFormat="1"/>
    <xf numFmtId="4" fontId="0" fillId="0" borderId="0" xfId="0" applyNumberFormat="1"/>
    <xf numFmtId="0" fontId="33" fillId="0" borderId="0" xfId="0" applyFont="1"/>
    <xf numFmtId="0" fontId="31" fillId="0" borderId="0" xfId="0" applyFont="1" applyAlignment="1"/>
    <xf numFmtId="0" fontId="37" fillId="0" borderId="0" xfId="0" applyFont="1" applyAlignment="1"/>
    <xf numFmtId="0" fontId="38" fillId="0" borderId="0" xfId="0" applyFont="1" applyFill="1"/>
    <xf numFmtId="0" fontId="37" fillId="0" borderId="0" xfId="0" applyFont="1"/>
    <xf numFmtId="0" fontId="37" fillId="0" borderId="0" xfId="0" applyFont="1" applyAlignment="1">
      <alignment horizontal="center"/>
    </xf>
    <xf numFmtId="0" fontId="38" fillId="0" borderId="0" xfId="0" applyFont="1"/>
    <xf numFmtId="2" fontId="10" fillId="0" borderId="0" xfId="0" applyNumberFormat="1" applyFont="1"/>
    <xf numFmtId="0" fontId="37" fillId="0" borderId="0" xfId="0" applyFont="1" applyAlignment="1">
      <alignment horizontal="right"/>
    </xf>
    <xf numFmtId="2" fontId="37" fillId="0" borderId="0" xfId="0" applyNumberFormat="1" applyFont="1"/>
    <xf numFmtId="2" fontId="37" fillId="0" borderId="0" xfId="0" applyNumberFormat="1" applyFont="1" applyAlignment="1">
      <alignment horizontal="right"/>
    </xf>
    <xf numFmtId="17" fontId="0" fillId="0" borderId="0" xfId="0" applyNumberFormat="1" applyAlignment="1">
      <alignment horizontal="left"/>
    </xf>
    <xf numFmtId="168" fontId="37" fillId="0" borderId="0" xfId="0" applyNumberFormat="1" applyFont="1"/>
    <xf numFmtId="168" fontId="37" fillId="0" borderId="0" xfId="0" applyNumberFormat="1" applyFont="1" applyAlignment="1">
      <alignment horizontal="right"/>
    </xf>
    <xf numFmtId="2" fontId="38" fillId="0" borderId="4" xfId="0" applyNumberFormat="1" applyFont="1" applyBorder="1"/>
    <xf numFmtId="0" fontId="31" fillId="0" borderId="0" xfId="0" applyFont="1" applyAlignment="1"/>
    <xf numFmtId="0" fontId="31" fillId="0" borderId="0" xfId="0" applyFont="1"/>
    <xf numFmtId="0" fontId="38" fillId="0" borderId="0" xfId="0" applyFont="1" applyAlignment="1">
      <alignment horizontal="right"/>
    </xf>
    <xf numFmtId="0" fontId="38" fillId="0" borderId="0" xfId="0" applyFont="1" applyAlignment="1"/>
    <xf numFmtId="2" fontId="10" fillId="0" borderId="0" xfId="0" applyNumberFormat="1" applyFont="1" applyAlignment="1"/>
    <xf numFmtId="17" fontId="10" fillId="0" borderId="0" xfId="0" applyNumberFormat="1" applyFont="1"/>
    <xf numFmtId="0" fontId="10" fillId="0" borderId="0" xfId="0" applyFont="1" applyAlignment="1">
      <alignment horizontal="right"/>
    </xf>
    <xf numFmtId="0" fontId="39" fillId="0" borderId="0" xfId="0" applyFont="1"/>
    <xf numFmtId="2" fontId="38" fillId="0" borderId="0" xfId="0" applyNumberFormat="1" applyFont="1"/>
    <xf numFmtId="2" fontId="38" fillId="0" borderId="0" xfId="0" applyNumberFormat="1" applyFont="1" applyAlignment="1">
      <alignment horizontal="right"/>
    </xf>
    <xf numFmtId="0" fontId="10" fillId="0" borderId="0" xfId="0" applyFont="1" applyAlignment="1">
      <alignment horizontal="center"/>
    </xf>
    <xf numFmtId="0" fontId="10" fillId="0" borderId="0" xfId="0" applyFont="1" applyAlignment="1">
      <alignment horizontal="left"/>
    </xf>
    <xf numFmtId="17" fontId="10" fillId="0" borderId="0" xfId="0" applyNumberFormat="1" applyFont="1" applyAlignment="1">
      <alignment horizontal="right"/>
    </xf>
    <xf numFmtId="0" fontId="10" fillId="0" borderId="0" xfId="0" applyFont="1" applyFill="1"/>
    <xf numFmtId="2" fontId="10" fillId="0" borderId="0" xfId="0" applyNumberFormat="1" applyFont="1" applyFill="1"/>
    <xf numFmtId="168" fontId="10" fillId="0" borderId="0" xfId="0" applyNumberFormat="1" applyFont="1"/>
    <xf numFmtId="0" fontId="41" fillId="0" borderId="0" xfId="0" applyFont="1"/>
    <xf numFmtId="2" fontId="10" fillId="0" borderId="0" xfId="0" applyNumberFormat="1" applyFont="1" applyAlignment="1">
      <alignment horizontal="right"/>
    </xf>
    <xf numFmtId="0" fontId="10" fillId="2" borderId="0" xfId="0" applyFont="1" applyFill="1" applyAlignment="1">
      <alignment horizontal="right"/>
    </xf>
    <xf numFmtId="0" fontId="10" fillId="2" borderId="0" xfId="0" applyFont="1" applyFill="1"/>
    <xf numFmtId="168" fontId="10" fillId="2" borderId="0" xfId="0" applyNumberFormat="1" applyFont="1" applyFill="1"/>
    <xf numFmtId="2" fontId="10" fillId="2" borderId="0" xfId="0" applyNumberFormat="1" applyFont="1" applyFill="1"/>
    <xf numFmtId="17" fontId="38" fillId="0" borderId="0" xfId="0" applyNumberFormat="1" applyFont="1" applyAlignment="1">
      <alignment horizontal="left"/>
    </xf>
    <xf numFmtId="0" fontId="38" fillId="0" borderId="0" xfId="0" applyFont="1" applyAlignment="1">
      <alignment horizontal="center"/>
    </xf>
    <xf numFmtId="0" fontId="38" fillId="0" borderId="0" xfId="0" applyFont="1" applyAlignment="1">
      <alignment horizontal="left"/>
    </xf>
    <xf numFmtId="2" fontId="38" fillId="0" borderId="4" xfId="0" applyNumberFormat="1" applyFont="1" applyBorder="1" applyAlignment="1">
      <alignment horizontal="right"/>
    </xf>
    <xf numFmtId="0" fontId="39" fillId="0" borderId="0" xfId="0" applyFont="1" applyAlignment="1"/>
    <xf numFmtId="0" fontId="10" fillId="0" borderId="0" xfId="0" applyFont="1" applyAlignment="1"/>
    <xf numFmtId="0" fontId="10" fillId="0" borderId="5" xfId="0" applyFont="1" applyBorder="1" applyAlignment="1">
      <alignment horizontal="left"/>
    </xf>
    <xf numFmtId="0" fontId="10" fillId="0" borderId="6" xfId="0" applyFont="1" applyBorder="1" applyAlignment="1"/>
    <xf numFmtId="0" fontId="10" fillId="0" borderId="1" xfId="0" applyFont="1" applyBorder="1" applyAlignment="1">
      <alignment horizontal="left"/>
    </xf>
    <xf numFmtId="0" fontId="10" fillId="0" borderId="2" xfId="0" applyFont="1" applyBorder="1" applyAlignment="1">
      <alignment horizontal="center"/>
    </xf>
    <xf numFmtId="0" fontId="10" fillId="0" borderId="3" xfId="0" applyFont="1" applyBorder="1" applyAlignment="1">
      <alignment horizontal="center"/>
    </xf>
    <xf numFmtId="0" fontId="10" fillId="0" borderId="7" xfId="0" applyFont="1" applyBorder="1" applyAlignment="1">
      <alignment horizontal="left"/>
    </xf>
    <xf numFmtId="0" fontId="10" fillId="0" borderId="8" xfId="0" applyFont="1" applyBorder="1" applyAlignment="1">
      <alignment horizontal="center"/>
    </xf>
    <xf numFmtId="0" fontId="42" fillId="0" borderId="0" xfId="0" applyFont="1" applyAlignment="1"/>
    <xf numFmtId="0" fontId="42" fillId="0" borderId="0" xfId="0" applyFont="1" applyAlignment="1">
      <alignment horizontal="right"/>
    </xf>
    <xf numFmtId="0" fontId="41" fillId="0" borderId="0" xfId="0" applyFont="1" applyAlignment="1">
      <alignment horizontal="right"/>
    </xf>
    <xf numFmtId="0" fontId="11" fillId="0" borderId="0" xfId="0" applyFont="1" applyAlignment="1"/>
    <xf numFmtId="0" fontId="42" fillId="0" borderId="0" xfId="0" applyFont="1" applyAlignment="1">
      <alignment horizontal="left"/>
    </xf>
    <xf numFmtId="2" fontId="11" fillId="0" borderId="4" xfId="0" applyNumberFormat="1" applyFont="1" applyBorder="1" applyAlignment="1"/>
    <xf numFmtId="2" fontId="11" fillId="0" borderId="0" xfId="0" applyNumberFormat="1" applyFont="1" applyAlignment="1"/>
    <xf numFmtId="168" fontId="10" fillId="0" borderId="0" xfId="0" applyNumberFormat="1" applyFont="1" applyAlignment="1"/>
    <xf numFmtId="0" fontId="31" fillId="0" borderId="0" xfId="0" applyFont="1" applyAlignment="1">
      <alignment horizontal="left"/>
    </xf>
    <xf numFmtId="2" fontId="11" fillId="0" borderId="0" xfId="0" applyNumberFormat="1" applyFont="1" applyBorder="1" applyAlignment="1"/>
    <xf numFmtId="1" fontId="10" fillId="0" borderId="0" xfId="0" applyNumberFormat="1" applyFont="1" applyAlignment="1"/>
    <xf numFmtId="0" fontId="41" fillId="0" borderId="0" xfId="0" applyFont="1" applyAlignment="1">
      <alignment horizontal="left"/>
    </xf>
    <xf numFmtId="0" fontId="11" fillId="0" borderId="4" xfId="0" applyFont="1" applyBorder="1" applyAlignment="1"/>
    <xf numFmtId="0" fontId="41" fillId="0" borderId="0" xfId="0" applyFont="1" applyAlignment="1"/>
    <xf numFmtId="0" fontId="10" fillId="0" borderId="0" xfId="0" applyFont="1" applyFill="1" applyAlignment="1">
      <alignment horizontal="right"/>
    </xf>
    <xf numFmtId="0" fontId="33" fillId="0" borderId="0" xfId="0" applyFont="1" applyAlignment="1"/>
    <xf numFmtId="10" fontId="38" fillId="0" borderId="0" xfId="0" applyNumberFormat="1" applyFont="1"/>
    <xf numFmtId="9" fontId="38" fillId="0" borderId="0" xfId="0" applyNumberFormat="1" applyFont="1"/>
    <xf numFmtId="0" fontId="43" fillId="0" borderId="0" xfId="0" applyFont="1" applyAlignment="1">
      <alignment horizontal="right"/>
    </xf>
    <xf numFmtId="168" fontId="38" fillId="0" borderId="0" xfId="0" applyNumberFormat="1" applyFont="1"/>
    <xf numFmtId="168" fontId="38" fillId="0" borderId="0" xfId="0" applyNumberFormat="1" applyFont="1"/>
    <xf numFmtId="0" fontId="38" fillId="3" borderId="0" xfId="0" applyFont="1" applyFill="1"/>
    <xf numFmtId="2" fontId="44" fillId="0" borderId="0" xfId="0" applyNumberFormat="1" applyFont="1" applyAlignment="1">
      <alignment horizontal="right"/>
    </xf>
    <xf numFmtId="2" fontId="44" fillId="0" borderId="0" xfId="0" applyNumberFormat="1" applyFont="1" applyFill="1"/>
    <xf numFmtId="2" fontId="44" fillId="0" borderId="0" xfId="0" applyNumberFormat="1" applyFont="1"/>
    <xf numFmtId="2" fontId="44" fillId="0" borderId="0" xfId="0" applyNumberFormat="1" applyFont="1" applyFill="1" applyAlignment="1">
      <alignment horizontal="right"/>
    </xf>
    <xf numFmtId="2" fontId="44" fillId="0" borderId="4" xfId="0" applyNumberFormat="1" applyFont="1" applyBorder="1"/>
    <xf numFmtId="2" fontId="33" fillId="0" borderId="0" xfId="0" applyNumberFormat="1" applyFont="1"/>
    <xf numFmtId="0" fontId="10" fillId="0" borderId="0" xfId="0" applyFont="1" applyAlignment="1">
      <alignment horizontal="center"/>
    </xf>
    <xf numFmtId="0" fontId="10" fillId="0" borderId="0" xfId="0" applyFont="1" applyAlignment="1"/>
    <xf numFmtId="0" fontId="10" fillId="0" borderId="1" xfId="0" applyFont="1" applyFill="1" applyBorder="1" applyAlignment="1">
      <alignment horizontal="left"/>
    </xf>
    <xf numFmtId="0" fontId="10" fillId="0" borderId="2" xfId="0" applyFont="1" applyFill="1" applyBorder="1" applyAlignment="1">
      <alignment horizontal="left"/>
    </xf>
    <xf numFmtId="0" fontId="10" fillId="0" borderId="3" xfId="0" applyFont="1" applyFill="1" applyBorder="1" applyAlignment="1">
      <alignment horizontal="left"/>
    </xf>
    <xf numFmtId="0" fontId="10" fillId="0" borderId="1" xfId="0" applyFont="1" applyBorder="1" applyAlignment="1">
      <alignment horizontal="left"/>
    </xf>
    <xf numFmtId="0" fontId="10" fillId="0" borderId="3" xfId="0" applyFont="1" applyBorder="1" applyAlignment="1">
      <alignment horizontal="left"/>
    </xf>
    <xf numFmtId="0" fontId="37"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31" fillId="0" borderId="0" xfId="0" applyFont="1" applyAlignment="1"/>
    <xf numFmtId="0" fontId="37" fillId="0" borderId="0" xfId="0" applyFont="1" applyAlignment="1"/>
    <xf numFmtId="0" fontId="12" fillId="4" borderId="0" xfId="0" applyFont="1" applyFill="1" applyAlignment="1">
      <alignment horizontal="center" wrapText="1"/>
    </xf>
    <xf numFmtId="0" fontId="0" fillId="0" borderId="0" xfId="0" applyAlignment="1"/>
    <xf numFmtId="0" fontId="40" fillId="28" borderId="0" xfId="0" applyFont="1" applyFill="1" applyAlignment="1">
      <alignment horizontal="center"/>
    </xf>
    <xf numFmtId="0" fontId="10" fillId="28" borderId="0" xfId="0" applyFont="1" applyFill="1"/>
    <xf numFmtId="0" fontId="39" fillId="27" borderId="0" xfId="0" applyFont="1" applyFill="1"/>
    <xf numFmtId="0" fontId="40" fillId="27" borderId="0" xfId="0" applyFont="1" applyFill="1" applyAlignment="1">
      <alignment horizontal="center"/>
    </xf>
    <xf numFmtId="0" fontId="10" fillId="27" borderId="0" xfId="0" applyFont="1" applyFill="1"/>
    <xf numFmtId="0" fontId="39" fillId="27" borderId="0" xfId="0" applyFont="1" applyFill="1" applyAlignment="1">
      <alignment horizontal="right"/>
    </xf>
    <xf numFmtId="0" fontId="39" fillId="28" borderId="0" xfId="0" applyFont="1" applyFill="1" applyAlignment="1">
      <alignment horizontal="right"/>
    </xf>
    <xf numFmtId="0" fontId="39" fillId="28" borderId="0" xfId="0" applyFont="1" applyFill="1" applyAlignment="1">
      <alignment horizontal="left"/>
    </xf>
    <xf numFmtId="0" fontId="39" fillId="3" borderId="0" xfId="0" applyFont="1" applyFill="1" applyAlignment="1">
      <alignment horizontal="left"/>
    </xf>
    <xf numFmtId="0" fontId="40" fillId="3" borderId="0" xfId="0" applyFont="1" applyFill="1" applyAlignment="1">
      <alignment horizontal="center"/>
    </xf>
    <xf numFmtId="0" fontId="10" fillId="3" borderId="0" xfId="0" applyFont="1" applyFill="1"/>
    <xf numFmtId="0" fontId="39" fillId="3" borderId="0" xfId="0" applyFont="1" applyFill="1" applyAlignment="1">
      <alignment horizontal="right"/>
    </xf>
    <xf numFmtId="0" fontId="31" fillId="29" borderId="0" xfId="0" applyFont="1" applyFill="1"/>
    <xf numFmtId="0" fontId="38" fillId="29" borderId="0" xfId="0" applyFont="1" applyFill="1" applyAlignment="1">
      <alignment horizontal="center"/>
    </xf>
    <xf numFmtId="0" fontId="10" fillId="29" borderId="0" xfId="0" applyFont="1" applyFill="1"/>
    <xf numFmtId="0" fontId="31" fillId="29" borderId="0" xfId="0" applyFont="1" applyFill="1" applyAlignment="1">
      <alignment horizontal="right"/>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title>
      <c:tx>
        <c:rich>
          <a:bodyPr/>
          <a:lstStyle/>
          <a:p>
            <a:pPr>
              <a:defRPr sz="1200" b="1" i="0" u="none" strike="noStrike" baseline="0">
                <a:solidFill>
                  <a:srgbClr val="000000"/>
                </a:solidFill>
                <a:latin typeface="Arial"/>
                <a:ea typeface="Arial"/>
                <a:cs typeface="Arial"/>
              </a:defRPr>
            </a:pPr>
            <a:r>
              <a:t>Board share in cash income c1800</a:t>
            </a:r>
          </a:p>
        </c:rich>
      </c:tx>
      <c:layout>
        <c:manualLayout>
          <c:xMode val="edge"/>
          <c:yMode val="edge"/>
          <c:x val="0.228105989560294"/>
          <c:y val="0.0364963883646775"/>
        </c:manualLayout>
      </c:layout>
      <c:spPr>
        <a:noFill/>
        <a:ln w="25400">
          <a:noFill/>
        </a:ln>
      </c:spPr>
    </c:title>
    <c:plotArea>
      <c:layout>
        <c:manualLayout>
          <c:layoutTarget val="inner"/>
          <c:xMode val="edge"/>
          <c:yMode val="edge"/>
          <c:x val="0.161797797192601"/>
          <c:y val="0.216495254035721"/>
          <c:w val="0.638202422259706"/>
          <c:h val="0.525774188372466"/>
        </c:manualLayout>
      </c:layout>
      <c:scatterChart>
        <c:scatterStyle val="lineMarker"/>
        <c:ser>
          <c:idx val="0"/>
          <c:order val="0"/>
          <c:spPr>
            <a:ln w="28575">
              <a:noFill/>
            </a:ln>
          </c:spPr>
          <c:marker>
            <c:symbol val="diamond"/>
            <c:size val="5"/>
            <c:spPr>
              <a:solidFill>
                <a:srgbClr val="000090"/>
              </a:solidFill>
              <a:ln>
                <a:solidFill>
                  <a:srgbClr val="000090"/>
                </a:solidFill>
                <a:prstDash val="solid"/>
              </a:ln>
            </c:spPr>
          </c:marker>
          <c:xVal>
            <c:numRef>
              <c:f>'(6) 1774 pay in kind'!$B$112:$B$122</c:f>
              <c:numCache>
                <c:formatCode>General</c:formatCode>
                <c:ptCount val="11"/>
                <c:pt idx="0" formatCode="0.000">
                  <c:v>2.0</c:v>
                </c:pt>
                <c:pt idx="1">
                  <c:v>0.914</c:v>
                </c:pt>
                <c:pt idx="2" formatCode="0.000">
                  <c:v>0.6</c:v>
                </c:pt>
                <c:pt idx="3" formatCode="0.000">
                  <c:v>0.798</c:v>
                </c:pt>
                <c:pt idx="4" formatCode="0.000">
                  <c:v>0.678</c:v>
                </c:pt>
                <c:pt idx="5" formatCode="0.000">
                  <c:v>0.692</c:v>
                </c:pt>
                <c:pt idx="6" formatCode="0.000">
                  <c:v>0.618</c:v>
                </c:pt>
                <c:pt idx="7">
                  <c:v>0.374</c:v>
                </c:pt>
                <c:pt idx="8" formatCode="0.000">
                  <c:v>0.5</c:v>
                </c:pt>
                <c:pt idx="9" formatCode="0.000">
                  <c:v>0.39</c:v>
                </c:pt>
                <c:pt idx="10" formatCode="0.000">
                  <c:v>0.602</c:v>
                </c:pt>
              </c:numCache>
            </c:numRef>
          </c:xVal>
          <c:yVal>
            <c:numRef>
              <c:f>'(6) 1774 pay in kind'!$C$112:$C$122</c:f>
              <c:numCache>
                <c:formatCode>0.00</c:formatCode>
                <c:ptCount val="11"/>
                <c:pt idx="0">
                  <c:v>52.0</c:v>
                </c:pt>
                <c:pt idx="1">
                  <c:v>168.0</c:v>
                </c:pt>
                <c:pt idx="2">
                  <c:v>100.0</c:v>
                </c:pt>
                <c:pt idx="3">
                  <c:v>124.68</c:v>
                </c:pt>
                <c:pt idx="4">
                  <c:v>124.68</c:v>
                </c:pt>
                <c:pt idx="5">
                  <c:v>128.28</c:v>
                </c:pt>
                <c:pt idx="6">
                  <c:v>106.8</c:v>
                </c:pt>
                <c:pt idx="7">
                  <c:v>132.0</c:v>
                </c:pt>
                <c:pt idx="8">
                  <c:v>113.4</c:v>
                </c:pt>
                <c:pt idx="9">
                  <c:v>106.2</c:v>
                </c:pt>
                <c:pt idx="10">
                  <c:v>108.0</c:v>
                </c:pt>
              </c:numCache>
            </c:numRef>
          </c:yVal>
        </c:ser>
        <c:axId val="581765512"/>
        <c:axId val="521874152"/>
      </c:scatterChart>
      <c:valAx>
        <c:axId val="581765512"/>
        <c:scaling>
          <c:orientation val="minMax"/>
        </c:scaling>
        <c:axPos val="b"/>
        <c:title>
          <c:tx>
            <c:rich>
              <a:bodyPr/>
              <a:lstStyle/>
              <a:p>
                <a:pPr>
                  <a:defRPr sz="1000" b="1" i="0" u="none" strike="noStrike" baseline="0">
                    <a:solidFill>
                      <a:srgbClr val="000000"/>
                    </a:solidFill>
                    <a:latin typeface="Arial"/>
                    <a:ea typeface="Arial"/>
                    <a:cs typeface="Arial"/>
                  </a:defRPr>
                </a:pPr>
                <a:r>
                  <a:t>B+R share</a:t>
                </a:r>
              </a:p>
            </c:rich>
          </c:tx>
          <c:layout>
            <c:manualLayout>
              <c:xMode val="edge"/>
              <c:yMode val="edge"/>
              <c:x val="0.419551977351146"/>
              <c:y val="0.861315481226004"/>
            </c:manualLayout>
          </c:layout>
          <c:spPr>
            <a:noFill/>
            <a:ln w="25400">
              <a:noFill/>
            </a:ln>
          </c:spPr>
        </c:title>
        <c:numFmt formatCode="0.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21874152"/>
        <c:crosses val="autoZero"/>
        <c:crossBetween val="midCat"/>
      </c:valAx>
      <c:valAx>
        <c:axId val="521874152"/>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Cash income</a:t>
                </a:r>
              </a:p>
            </c:rich>
          </c:tx>
          <c:layout>
            <c:manualLayout>
              <c:xMode val="edge"/>
              <c:yMode val="edge"/>
              <c:x val="0.0325865699371848"/>
              <c:y val="0.335767228476606"/>
            </c:manualLayout>
          </c:layout>
          <c:spPr>
            <a:noFill/>
            <a:ln w="25400">
              <a:noFill/>
            </a:ln>
          </c:spPr>
        </c:title>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1765512"/>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862921525258781"/>
          <c:y val="0.438145051083491"/>
          <c:w val="0.975281075820579"/>
          <c:h val="0.52577406130018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
  <c:chart>
    <c:title>
      <c:tx>
        <c:rich>
          <a:bodyPr/>
          <a:lstStyle/>
          <a:p>
            <a:pPr>
              <a:defRPr sz="1200" b="1" i="0" u="none" strike="noStrike" baseline="0">
                <a:solidFill>
                  <a:srgbClr val="000000"/>
                </a:solidFill>
                <a:latin typeface="Arial"/>
                <a:ea typeface="Arial"/>
                <a:cs typeface="Arial"/>
              </a:defRPr>
            </a:pPr>
            <a:r>
              <a:t>Board share in cash income c1800</a:t>
            </a:r>
          </a:p>
        </c:rich>
      </c:tx>
      <c:layout>
        <c:manualLayout>
          <c:xMode val="edge"/>
          <c:yMode val="edge"/>
          <c:x val="0.228105861767279"/>
          <c:y val="0.0364965450747228"/>
        </c:manualLayout>
      </c:layout>
      <c:spPr>
        <a:noFill/>
        <a:ln w="25400">
          <a:noFill/>
        </a:ln>
      </c:spPr>
    </c:title>
    <c:plotArea>
      <c:layout>
        <c:manualLayout>
          <c:layoutTarget val="inner"/>
          <c:xMode val="edge"/>
          <c:yMode val="edge"/>
          <c:x val="0.169082225313624"/>
          <c:y val="0.216495254035721"/>
          <c:w val="0.64251245619177"/>
          <c:h val="0.525774188372466"/>
        </c:manualLayout>
      </c:layout>
      <c:scatterChart>
        <c:scatterStyle val="lineMarker"/>
        <c:ser>
          <c:idx val="0"/>
          <c:order val="0"/>
          <c:spPr>
            <a:ln w="28575">
              <a:noFill/>
            </a:ln>
          </c:spPr>
          <c:marker>
            <c:symbol val="diamond"/>
            <c:size val="5"/>
            <c:spPr>
              <a:solidFill>
                <a:srgbClr val="000090"/>
              </a:solidFill>
              <a:ln>
                <a:solidFill>
                  <a:srgbClr val="000090"/>
                </a:solidFill>
                <a:prstDash val="solid"/>
              </a:ln>
            </c:spPr>
          </c:marker>
          <c:xVal>
            <c:numRef>
              <c:f>'(6) 1774 pay in kind'!$E$112:$E$135</c:f>
              <c:numCache>
                <c:formatCode>General</c:formatCode>
                <c:ptCount val="24"/>
                <c:pt idx="0">
                  <c:v>1.406</c:v>
                </c:pt>
                <c:pt idx="1">
                  <c:v>0.643</c:v>
                </c:pt>
                <c:pt idx="2" formatCode="0.000">
                  <c:v>0.25</c:v>
                </c:pt>
                <c:pt idx="3" formatCode="0.000">
                  <c:v>0.723</c:v>
                </c:pt>
                <c:pt idx="4" formatCode="0.000">
                  <c:v>0.561</c:v>
                </c:pt>
                <c:pt idx="5" formatCode="0.000">
                  <c:v>0.477</c:v>
                </c:pt>
                <c:pt idx="6" formatCode="0.000">
                  <c:v>0.692</c:v>
                </c:pt>
                <c:pt idx="7" formatCode="0.000">
                  <c:v>0.434</c:v>
                </c:pt>
                <c:pt idx="8" formatCode="0.000">
                  <c:v>0.5</c:v>
                </c:pt>
                <c:pt idx="9" formatCode="0.000">
                  <c:v>0.412</c:v>
                </c:pt>
                <c:pt idx="10" formatCode="0.000">
                  <c:v>0.48</c:v>
                </c:pt>
                <c:pt idx="11" formatCode="0.000">
                  <c:v>0.5</c:v>
                </c:pt>
                <c:pt idx="12" formatCode="0.000">
                  <c:v>0.48</c:v>
                </c:pt>
                <c:pt idx="13" formatCode="0.000">
                  <c:v>0.533</c:v>
                </c:pt>
                <c:pt idx="14" formatCode="0.000">
                  <c:v>0.435</c:v>
                </c:pt>
                <c:pt idx="15" formatCode="0.000">
                  <c:v>0.2</c:v>
                </c:pt>
                <c:pt idx="16" formatCode="0.000">
                  <c:v>0.286</c:v>
                </c:pt>
                <c:pt idx="17" formatCode="0.000">
                  <c:v>0.48</c:v>
                </c:pt>
                <c:pt idx="18" formatCode="0.000">
                  <c:v>0.263</c:v>
                </c:pt>
                <c:pt idx="19" formatCode="0.000">
                  <c:v>0.211</c:v>
                </c:pt>
                <c:pt idx="20">
                  <c:v>0.352</c:v>
                </c:pt>
                <c:pt idx="21">
                  <c:v>0.274</c:v>
                </c:pt>
                <c:pt idx="22">
                  <c:v>0.423</c:v>
                </c:pt>
                <c:pt idx="23">
                  <c:v>0.327</c:v>
                </c:pt>
              </c:numCache>
            </c:numRef>
          </c:xVal>
          <c:yVal>
            <c:numRef>
              <c:f>'(6) 1774 pay in kind'!$F$112:$F$135</c:f>
              <c:numCache>
                <c:formatCode>0.00</c:formatCode>
                <c:ptCount val="24"/>
                <c:pt idx="0">
                  <c:v>52.0</c:v>
                </c:pt>
                <c:pt idx="1">
                  <c:v>168.0</c:v>
                </c:pt>
                <c:pt idx="2">
                  <c:v>187.8</c:v>
                </c:pt>
                <c:pt idx="3">
                  <c:v>70.0</c:v>
                </c:pt>
                <c:pt idx="4">
                  <c:v>124.68</c:v>
                </c:pt>
                <c:pt idx="5">
                  <c:v>124.68</c:v>
                </c:pt>
                <c:pt idx="6">
                  <c:v>128.28</c:v>
                </c:pt>
                <c:pt idx="7">
                  <c:v>106.8</c:v>
                </c:pt>
                <c:pt idx="8">
                  <c:v>120.0</c:v>
                </c:pt>
                <c:pt idx="9">
                  <c:v>102.0</c:v>
                </c:pt>
                <c:pt idx="10">
                  <c:v>150.0</c:v>
                </c:pt>
                <c:pt idx="11">
                  <c:v>313.0</c:v>
                </c:pt>
                <c:pt idx="12">
                  <c:v>150.0</c:v>
                </c:pt>
                <c:pt idx="13">
                  <c:v>195.63</c:v>
                </c:pt>
                <c:pt idx="14">
                  <c:v>124.2</c:v>
                </c:pt>
                <c:pt idx="15">
                  <c:v>270.0</c:v>
                </c:pt>
                <c:pt idx="16">
                  <c:v>189.0</c:v>
                </c:pt>
                <c:pt idx="17">
                  <c:v>150.0</c:v>
                </c:pt>
                <c:pt idx="18">
                  <c:v>132.0</c:v>
                </c:pt>
                <c:pt idx="19">
                  <c:v>600.0</c:v>
                </c:pt>
                <c:pt idx="20">
                  <c:v>113.4</c:v>
                </c:pt>
                <c:pt idx="21">
                  <c:v>106.2</c:v>
                </c:pt>
                <c:pt idx="22">
                  <c:v>108.0</c:v>
                </c:pt>
                <c:pt idx="23">
                  <c:v>221.24</c:v>
                </c:pt>
              </c:numCache>
            </c:numRef>
          </c:yVal>
        </c:ser>
        <c:axId val="515061624"/>
        <c:axId val="519815640"/>
      </c:scatterChart>
      <c:valAx>
        <c:axId val="515061624"/>
        <c:scaling>
          <c:orientation val="minMax"/>
        </c:scaling>
        <c:axPos val="b"/>
        <c:title>
          <c:tx>
            <c:rich>
              <a:bodyPr/>
              <a:lstStyle/>
              <a:p>
                <a:pPr>
                  <a:defRPr sz="1000" b="1" i="0" u="none" strike="noStrike" baseline="0">
                    <a:solidFill>
                      <a:srgbClr val="000000"/>
                    </a:solidFill>
                    <a:latin typeface="Arial"/>
                    <a:ea typeface="Arial"/>
                    <a:cs typeface="Arial"/>
                  </a:defRPr>
                </a:pPr>
                <a:r>
                  <a:t>B share</a:t>
                </a:r>
              </a:p>
            </c:rich>
          </c:tx>
          <c:layout>
            <c:manualLayout>
              <c:xMode val="edge"/>
              <c:yMode val="edge"/>
              <c:x val="0.441955190383811"/>
              <c:y val="0.861315442712518"/>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9815640"/>
        <c:crosses val="autoZero"/>
        <c:crossBetween val="midCat"/>
      </c:valAx>
      <c:valAx>
        <c:axId val="51981564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Cash income</a:t>
                </a:r>
              </a:p>
            </c:rich>
          </c:tx>
          <c:layout>
            <c:manualLayout>
              <c:xMode val="edge"/>
              <c:yMode val="edge"/>
              <c:x val="0.0325866331925901"/>
              <c:y val="0.335766993411538"/>
            </c:manualLayout>
          </c:layout>
          <c:spPr>
            <a:noFill/>
            <a:ln w="25400">
              <a:noFill/>
            </a:ln>
          </c:spPr>
        </c:title>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5061624"/>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862319411160561"/>
          <c:y val="0.438145267555841"/>
          <c:w val="0.978261440146069"/>
          <c:h val="0.5257740639562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122</xdr:row>
      <xdr:rowOff>76200</xdr:rowOff>
    </xdr:from>
    <xdr:to>
      <xdr:col>3</xdr:col>
      <xdr:colOff>1130300</xdr:colOff>
      <xdr:row>138</xdr:row>
      <xdr:rowOff>101600</xdr:rowOff>
    </xdr:to>
    <xdr:graphicFrame macro="">
      <xdr:nvGraphicFramePr>
        <xdr:cNvPr id="1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685800</xdr:colOff>
      <xdr:row>136</xdr:row>
      <xdr:rowOff>139700</xdr:rowOff>
    </xdr:from>
    <xdr:to>
      <xdr:col>10</xdr:col>
      <xdr:colOff>190500</xdr:colOff>
      <xdr:row>153</xdr:row>
      <xdr:rowOff>12700</xdr:rowOff>
    </xdr:to>
    <xdr:graphicFrame macro="">
      <xdr:nvGraphicFramePr>
        <xdr:cNvPr id="1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codeName="Sheet1" enableFormatConditionsCalculation="0"/>
  <dimension ref="A1:S128"/>
  <sheetViews>
    <sheetView tabSelected="1" topLeftCell="N1" zoomScale="125" workbookViewId="0">
      <selection activeCell="P5" sqref="P5"/>
    </sheetView>
  </sheetViews>
  <sheetFormatPr baseColWidth="10" defaultColWidth="8.83203125" defaultRowHeight="12"/>
  <cols>
    <col min="1" max="1" width="54" style="12" customWidth="1"/>
    <col min="2" max="4" width="16" style="12" customWidth="1"/>
    <col min="5" max="8" width="11" style="12" customWidth="1"/>
    <col min="9" max="9" width="14" style="12" customWidth="1"/>
    <col min="10" max="11" width="10.83203125" style="12" customWidth="1"/>
    <col min="12" max="14" width="11" style="12" customWidth="1"/>
    <col min="15" max="15" width="14" style="12" customWidth="1"/>
    <col min="16" max="16" width="8.83203125" style="12"/>
    <col min="17" max="17" width="15.5" style="12" customWidth="1"/>
    <col min="18" max="18" width="13.6640625" style="12" customWidth="1"/>
    <col min="19" max="19" width="11.1640625" style="12" customWidth="1"/>
    <col min="20" max="16384" width="8.83203125" style="12"/>
  </cols>
  <sheetData>
    <row r="1" spans="1:18" ht="17">
      <c r="B1" s="100" t="s">
        <v>20</v>
      </c>
    </row>
    <row r="3" spans="1:18" ht="15" customHeight="1">
      <c r="A3" s="23" t="s">
        <v>9</v>
      </c>
    </row>
    <row r="4" spans="1:18" ht="15" customHeight="1">
      <c r="A4" s="29" t="s">
        <v>869</v>
      </c>
    </row>
    <row r="5" spans="1:18" ht="15" customHeight="1">
      <c r="A5" s="29" t="s">
        <v>730</v>
      </c>
    </row>
    <row r="6" spans="1:18" ht="15" customHeight="1">
      <c r="A6" s="29" t="s">
        <v>3</v>
      </c>
    </row>
    <row r="7" spans="1:18" ht="15" customHeight="1">
      <c r="A7" s="29"/>
    </row>
    <row r="8" spans="1:18" ht="15" customHeight="1">
      <c r="A8" s="117" t="s">
        <v>4</v>
      </c>
      <c r="B8" s="118" t="s">
        <v>638</v>
      </c>
      <c r="C8" s="118"/>
      <c r="D8" s="118"/>
      <c r="E8" s="118"/>
      <c r="F8" s="118"/>
      <c r="G8" s="118"/>
      <c r="H8" s="118"/>
      <c r="I8" s="118"/>
      <c r="J8" s="118"/>
      <c r="K8" s="118"/>
      <c r="L8" s="118"/>
      <c r="M8" s="118"/>
      <c r="N8" s="118"/>
      <c r="O8" s="118"/>
      <c r="P8" s="119"/>
      <c r="Q8" s="119"/>
      <c r="R8" s="120" t="s">
        <v>5</v>
      </c>
    </row>
    <row r="9" spans="1:18" ht="15" customHeight="1">
      <c r="B9" s="101" t="s">
        <v>660</v>
      </c>
      <c r="C9" s="101"/>
      <c r="D9" s="101"/>
      <c r="E9" s="101"/>
      <c r="F9" s="101"/>
      <c r="G9" s="101"/>
      <c r="H9" s="48"/>
      <c r="I9" s="101" t="s">
        <v>661</v>
      </c>
      <c r="J9" s="101"/>
      <c r="K9" s="101"/>
      <c r="L9" s="101"/>
      <c r="M9" s="101"/>
      <c r="N9" s="101"/>
      <c r="O9" s="101" t="s">
        <v>662</v>
      </c>
      <c r="P9" s="101"/>
      <c r="Q9" s="101"/>
      <c r="R9" s="102"/>
    </row>
    <row r="10" spans="1:18" ht="15" customHeight="1">
      <c r="B10" s="101" t="s">
        <v>664</v>
      </c>
      <c r="C10" s="101"/>
      <c r="D10" s="48" t="s">
        <v>421</v>
      </c>
      <c r="E10" s="12" t="s">
        <v>659</v>
      </c>
      <c r="F10" s="101" t="s">
        <v>609</v>
      </c>
      <c r="G10" s="101"/>
      <c r="H10" s="101" t="s">
        <v>705</v>
      </c>
      <c r="I10" s="102"/>
      <c r="J10" s="101" t="s">
        <v>658</v>
      </c>
      <c r="K10" s="102"/>
      <c r="L10" s="101" t="s">
        <v>657</v>
      </c>
      <c r="M10" s="101"/>
      <c r="N10" s="48" t="s">
        <v>615</v>
      </c>
      <c r="O10" s="12" t="s">
        <v>635</v>
      </c>
      <c r="P10" s="12" t="s">
        <v>529</v>
      </c>
      <c r="Q10" s="12" t="s">
        <v>706</v>
      </c>
      <c r="R10" s="12" t="s">
        <v>619</v>
      </c>
    </row>
    <row r="11" spans="1:18" ht="15" customHeight="1">
      <c r="C11" s="48" t="s">
        <v>520</v>
      </c>
      <c r="D11" s="48"/>
      <c r="G11" s="48" t="s">
        <v>610</v>
      </c>
      <c r="H11" s="48"/>
      <c r="I11" s="12" t="s">
        <v>562</v>
      </c>
      <c r="J11" s="48"/>
      <c r="K11" s="12" t="s">
        <v>743</v>
      </c>
      <c r="L11" s="48"/>
      <c r="M11" s="48" t="s">
        <v>618</v>
      </c>
    </row>
    <row r="12" spans="1:18" ht="15" customHeight="1">
      <c r="A12" s="12" t="s">
        <v>560</v>
      </c>
      <c r="B12" s="12" t="s">
        <v>656</v>
      </c>
    </row>
    <row r="13" spans="1:18" ht="15" customHeight="1">
      <c r="A13" s="12" t="s">
        <v>561</v>
      </c>
      <c r="B13" s="12" t="s">
        <v>432</v>
      </c>
      <c r="I13" s="12" t="s">
        <v>655</v>
      </c>
    </row>
    <row r="14" spans="1:18" ht="15" customHeight="1">
      <c r="A14" s="12" t="s">
        <v>870</v>
      </c>
      <c r="L14" s="12" t="s">
        <v>642</v>
      </c>
    </row>
    <row r="15" spans="1:18" ht="15" customHeight="1">
      <c r="A15" s="12" t="s">
        <v>871</v>
      </c>
      <c r="B15" s="12" t="s">
        <v>642</v>
      </c>
      <c r="L15" s="12" t="s">
        <v>642</v>
      </c>
    </row>
    <row r="16" spans="1:18" ht="15" customHeight="1">
      <c r="A16" s="12" t="s">
        <v>486</v>
      </c>
      <c r="B16" s="12" t="s">
        <v>484</v>
      </c>
    </row>
    <row r="17" spans="1:19" ht="15" customHeight="1">
      <c r="A17" s="12" t="s">
        <v>487</v>
      </c>
      <c r="B17" s="49">
        <v>1774</v>
      </c>
      <c r="C17" s="49"/>
      <c r="D17" s="49"/>
    </row>
    <row r="18" spans="1:19" ht="15" customHeight="1">
      <c r="A18" s="12" t="s">
        <v>488</v>
      </c>
      <c r="B18" s="49">
        <v>1774</v>
      </c>
      <c r="C18" s="49"/>
      <c r="D18" s="49"/>
    </row>
    <row r="19" spans="1:19" ht="15" customHeight="1">
      <c r="A19" s="12" t="s">
        <v>636</v>
      </c>
      <c r="B19" s="49"/>
      <c r="C19" s="49">
        <v>1776</v>
      </c>
      <c r="D19" s="49"/>
      <c r="H19" s="12" t="s">
        <v>521</v>
      </c>
      <c r="O19" s="12" t="s">
        <v>521</v>
      </c>
    </row>
    <row r="20" spans="1:19" ht="15" customHeight="1">
      <c r="A20" s="12" t="s">
        <v>637</v>
      </c>
      <c r="B20" s="49">
        <v>1776</v>
      </c>
      <c r="C20" s="49">
        <v>1776</v>
      </c>
      <c r="D20" s="49"/>
      <c r="H20" s="12" t="s">
        <v>521</v>
      </c>
      <c r="O20" s="12" t="s">
        <v>521</v>
      </c>
    </row>
    <row r="21" spans="1:19" ht="15" customHeight="1">
      <c r="A21" s="12" t="s">
        <v>872</v>
      </c>
      <c r="B21" s="12" t="s">
        <v>484</v>
      </c>
      <c r="L21" s="12" t="s">
        <v>642</v>
      </c>
    </row>
    <row r="22" spans="1:19" ht="15" customHeight="1">
      <c r="A22" s="12" t="s">
        <v>772</v>
      </c>
      <c r="L22" s="12" t="s">
        <v>642</v>
      </c>
    </row>
    <row r="23" spans="1:19" ht="15" customHeight="1">
      <c r="A23" s="12" t="s">
        <v>625</v>
      </c>
      <c r="E23" s="49">
        <v>1780</v>
      </c>
    </row>
    <row r="24" spans="1:19" ht="15" customHeight="1">
      <c r="A24" s="12" t="s">
        <v>626</v>
      </c>
      <c r="E24" s="49">
        <v>1780</v>
      </c>
    </row>
    <row r="25" spans="1:19" ht="15" customHeight="1">
      <c r="A25" s="12" t="s">
        <v>420</v>
      </c>
      <c r="D25" s="49">
        <v>1776</v>
      </c>
    </row>
    <row r="26" spans="1:19" ht="15" customHeight="1"/>
    <row r="27" spans="1:19" ht="15" customHeight="1">
      <c r="A27" s="122" t="s">
        <v>6</v>
      </c>
      <c r="B27" s="115" t="s">
        <v>639</v>
      </c>
      <c r="C27" s="115"/>
      <c r="D27" s="115"/>
      <c r="E27" s="115"/>
      <c r="F27" s="115"/>
      <c r="G27" s="115"/>
      <c r="H27" s="115"/>
      <c r="I27" s="115"/>
      <c r="J27" s="115"/>
      <c r="K27" s="115"/>
      <c r="L27" s="115"/>
      <c r="M27" s="115"/>
      <c r="N27" s="115"/>
      <c r="O27" s="115"/>
      <c r="P27" s="116"/>
      <c r="Q27" s="116"/>
      <c r="R27" s="121" t="s">
        <v>6</v>
      </c>
    </row>
    <row r="28" spans="1:19" ht="15" customHeight="1">
      <c r="B28" s="101" t="s">
        <v>660</v>
      </c>
      <c r="C28" s="101"/>
      <c r="D28" s="101"/>
      <c r="E28" s="101"/>
      <c r="F28" s="48"/>
      <c r="G28" s="101" t="s">
        <v>661</v>
      </c>
      <c r="H28" s="101"/>
      <c r="I28" s="101"/>
      <c r="J28" s="101"/>
      <c r="K28" s="101"/>
      <c r="L28" s="101"/>
      <c r="M28" s="101"/>
      <c r="N28" s="101"/>
      <c r="O28" s="101" t="s">
        <v>662</v>
      </c>
      <c r="P28" s="101"/>
      <c r="Q28" s="101"/>
      <c r="R28" s="102"/>
    </row>
    <row r="29" spans="1:19" ht="15" customHeight="1">
      <c r="B29" s="101" t="s">
        <v>664</v>
      </c>
      <c r="C29" s="101"/>
      <c r="D29" s="12" t="s">
        <v>421</v>
      </c>
      <c r="E29" s="12" t="s">
        <v>659</v>
      </c>
      <c r="F29" s="101" t="s">
        <v>609</v>
      </c>
      <c r="G29" s="101"/>
      <c r="H29" s="101" t="s">
        <v>705</v>
      </c>
      <c r="I29" s="102"/>
      <c r="J29" s="101" t="s">
        <v>658</v>
      </c>
      <c r="K29" s="102"/>
      <c r="L29" s="101" t="s">
        <v>657</v>
      </c>
      <c r="M29" s="101"/>
      <c r="N29" s="48" t="s">
        <v>615</v>
      </c>
      <c r="O29" s="12" t="s">
        <v>635</v>
      </c>
      <c r="P29" s="12" t="s">
        <v>529</v>
      </c>
      <c r="Q29" s="12" t="s">
        <v>706</v>
      </c>
      <c r="R29" s="101" t="s">
        <v>619</v>
      </c>
      <c r="S29" s="101"/>
    </row>
    <row r="30" spans="1:19" ht="15" customHeight="1">
      <c r="C30" s="48" t="s">
        <v>520</v>
      </c>
      <c r="D30" s="48"/>
      <c r="G30" s="12" t="s">
        <v>610</v>
      </c>
      <c r="H30" s="48"/>
      <c r="I30" s="12" t="s">
        <v>562</v>
      </c>
      <c r="J30" s="48"/>
      <c r="K30" s="12" t="s">
        <v>743</v>
      </c>
      <c r="L30" s="48"/>
      <c r="M30" s="48" t="s">
        <v>618</v>
      </c>
      <c r="S30" s="12" t="s">
        <v>620</v>
      </c>
    </row>
    <row r="31" spans="1:19" ht="15" customHeight="1">
      <c r="A31" s="12" t="s">
        <v>773</v>
      </c>
      <c r="C31" s="48"/>
      <c r="D31" s="48"/>
      <c r="H31" s="48"/>
      <c r="I31" s="12" t="s">
        <v>704</v>
      </c>
      <c r="J31" s="48"/>
      <c r="K31" s="12" t="s">
        <v>643</v>
      </c>
      <c r="L31" s="48" t="s">
        <v>643</v>
      </c>
      <c r="M31" s="48"/>
    </row>
    <row r="32" spans="1:19" ht="15" customHeight="1">
      <c r="A32" s="12" t="s">
        <v>600</v>
      </c>
      <c r="I32" s="49">
        <v>1800</v>
      </c>
      <c r="Q32" s="12" t="s">
        <v>707</v>
      </c>
    </row>
    <row r="33" spans="1:17" ht="15" customHeight="1">
      <c r="A33" s="12" t="s">
        <v>631</v>
      </c>
      <c r="B33" s="12" t="s">
        <v>643</v>
      </c>
      <c r="I33" s="49">
        <v>1821</v>
      </c>
    </row>
    <row r="34" spans="1:17" ht="15" customHeight="1">
      <c r="A34" s="12" t="s">
        <v>602</v>
      </c>
      <c r="I34" s="49" t="s">
        <v>601</v>
      </c>
    </row>
    <row r="35" spans="1:17" ht="15" customHeight="1">
      <c r="A35" s="12" t="s">
        <v>482</v>
      </c>
      <c r="I35" s="49" t="s">
        <v>601</v>
      </c>
    </row>
    <row r="36" spans="1:17" ht="15" customHeight="1">
      <c r="A36" s="12" t="s">
        <v>483</v>
      </c>
      <c r="I36" s="49" t="s">
        <v>601</v>
      </c>
    </row>
    <row r="37" spans="1:17" ht="15" customHeight="1">
      <c r="A37" s="12" t="s">
        <v>608</v>
      </c>
      <c r="B37" s="49">
        <v>1800</v>
      </c>
      <c r="C37" s="49"/>
      <c r="D37" s="49"/>
      <c r="G37" s="49">
        <v>1800</v>
      </c>
      <c r="H37" s="49">
        <v>1800</v>
      </c>
      <c r="I37" s="49">
        <v>1800</v>
      </c>
      <c r="L37" s="49">
        <v>1800</v>
      </c>
      <c r="M37" s="49"/>
    </row>
    <row r="38" spans="1:17" ht="15" customHeight="1">
      <c r="A38" s="12" t="s">
        <v>474</v>
      </c>
      <c r="B38" s="12" t="s">
        <v>577</v>
      </c>
      <c r="E38" s="12" t="s">
        <v>577</v>
      </c>
      <c r="I38" s="49"/>
    </row>
    <row r="39" spans="1:17" ht="15" customHeight="1">
      <c r="A39" s="12" t="s">
        <v>476</v>
      </c>
      <c r="E39" s="49">
        <v>1805</v>
      </c>
      <c r="F39" s="49"/>
      <c r="G39" s="49"/>
      <c r="I39" s="49"/>
    </row>
    <row r="40" spans="1:17" ht="15" customHeight="1">
      <c r="A40" s="12" t="s">
        <v>487</v>
      </c>
      <c r="B40" s="12" t="s">
        <v>577</v>
      </c>
      <c r="I40" s="49"/>
    </row>
    <row r="41" spans="1:17" ht="15" customHeight="1">
      <c r="A41" s="12" t="s">
        <v>488</v>
      </c>
      <c r="B41" s="49">
        <v>1803</v>
      </c>
      <c r="C41" s="49"/>
      <c r="D41" s="49"/>
      <c r="I41" s="49"/>
    </row>
    <row r="42" spans="1:17" ht="15" customHeight="1">
      <c r="A42" s="12" t="s">
        <v>489</v>
      </c>
      <c r="B42" s="49">
        <v>1799</v>
      </c>
      <c r="C42" s="49"/>
      <c r="D42" s="49"/>
      <c r="I42" s="49"/>
    </row>
    <row r="43" spans="1:17" ht="15" customHeight="1">
      <c r="A43" s="12" t="s">
        <v>636</v>
      </c>
      <c r="B43" s="49"/>
      <c r="C43" s="49"/>
      <c r="D43" s="49"/>
      <c r="I43" s="49" t="s">
        <v>528</v>
      </c>
      <c r="P43" s="12" t="s">
        <v>621</v>
      </c>
    </row>
    <row r="44" spans="1:17" ht="15" customHeight="1">
      <c r="A44" s="12" t="s">
        <v>637</v>
      </c>
      <c r="B44" s="49"/>
      <c r="C44" s="49"/>
      <c r="D44" s="49"/>
      <c r="I44" s="49">
        <v>1800</v>
      </c>
      <c r="P44" s="12" t="s">
        <v>621</v>
      </c>
    </row>
    <row r="45" spans="1:17" ht="15" customHeight="1">
      <c r="A45" s="12" t="s">
        <v>560</v>
      </c>
      <c r="B45" s="12" t="s">
        <v>656</v>
      </c>
      <c r="Q45" s="49">
        <v>1860</v>
      </c>
    </row>
    <row r="46" spans="1:17" ht="15" customHeight="1">
      <c r="A46" s="12" t="s">
        <v>561</v>
      </c>
      <c r="B46" s="12" t="s">
        <v>432</v>
      </c>
      <c r="I46" s="12" t="s">
        <v>577</v>
      </c>
    </row>
    <row r="47" spans="1:17" ht="15" customHeight="1">
      <c r="A47" s="12" t="s">
        <v>629</v>
      </c>
      <c r="I47" s="12" t="s">
        <v>519</v>
      </c>
    </row>
    <row r="48" spans="1:17" ht="15" customHeight="1">
      <c r="A48" s="12" t="s">
        <v>516</v>
      </c>
      <c r="I48" s="12" t="s">
        <v>519</v>
      </c>
    </row>
    <row r="49" spans="1:19" ht="15" customHeight="1">
      <c r="A49" s="12" t="s">
        <v>616</v>
      </c>
      <c r="C49" s="12">
        <v>1800</v>
      </c>
      <c r="G49" s="12">
        <v>1800</v>
      </c>
      <c r="I49" s="12" t="s">
        <v>577</v>
      </c>
      <c r="M49" s="12">
        <v>1800</v>
      </c>
      <c r="N49" s="12" t="s">
        <v>617</v>
      </c>
      <c r="S49" s="49">
        <v>1800</v>
      </c>
    </row>
    <row r="50" spans="1:19" ht="15" customHeight="1">
      <c r="A50" s="12" t="s">
        <v>774</v>
      </c>
      <c r="B50" s="12" t="s">
        <v>577</v>
      </c>
      <c r="I50" s="49">
        <v>1801</v>
      </c>
      <c r="L50" s="12" t="s">
        <v>643</v>
      </c>
    </row>
    <row r="51" spans="1:19" ht="15" customHeight="1">
      <c r="A51" s="12" t="s">
        <v>775</v>
      </c>
      <c r="I51" s="12" t="s">
        <v>704</v>
      </c>
      <c r="K51" s="49">
        <v>1800</v>
      </c>
      <c r="L51" s="12" t="s">
        <v>643</v>
      </c>
    </row>
    <row r="52" spans="1:19" ht="15" customHeight="1">
      <c r="A52" s="12" t="s">
        <v>776</v>
      </c>
      <c r="Q52" s="12" t="s">
        <v>707</v>
      </c>
    </row>
    <row r="53" spans="1:19" ht="15" customHeight="1">
      <c r="A53" s="12" t="s">
        <v>625</v>
      </c>
      <c r="E53" s="12" t="s">
        <v>601</v>
      </c>
    </row>
    <row r="54" spans="1:19" ht="15" customHeight="1">
      <c r="A54" s="12" t="s">
        <v>626</v>
      </c>
      <c r="E54" s="12" t="s">
        <v>601</v>
      </c>
    </row>
    <row r="55" spans="1:19" ht="15" customHeight="1">
      <c r="A55" s="12" t="s">
        <v>565</v>
      </c>
      <c r="K55" s="49">
        <v>1802</v>
      </c>
    </row>
    <row r="56" spans="1:19" ht="15" customHeight="1">
      <c r="A56" s="12" t="s">
        <v>622</v>
      </c>
      <c r="E56" s="49">
        <v>1803</v>
      </c>
    </row>
    <row r="57" spans="1:19" ht="15" customHeight="1">
      <c r="A57" s="12" t="s">
        <v>473</v>
      </c>
      <c r="K57" s="49">
        <v>1801</v>
      </c>
    </row>
    <row r="58" spans="1:19" ht="15" customHeight="1">
      <c r="A58" s="12" t="s">
        <v>424</v>
      </c>
      <c r="I58" s="49">
        <v>1803</v>
      </c>
      <c r="K58" s="49"/>
    </row>
    <row r="59" spans="1:19" ht="15" customHeight="1">
      <c r="A59" s="12" t="s">
        <v>527</v>
      </c>
      <c r="F59" s="49">
        <v>1799</v>
      </c>
      <c r="H59" s="12" t="s">
        <v>528</v>
      </c>
      <c r="I59" s="49"/>
      <c r="K59" s="49"/>
      <c r="P59" s="12">
        <v>1799</v>
      </c>
    </row>
    <row r="60" spans="1:19" ht="15" customHeight="1">
      <c r="A60" s="12" t="s">
        <v>612</v>
      </c>
      <c r="F60" s="49"/>
      <c r="H60" s="12" t="s">
        <v>614</v>
      </c>
      <c r="I60" s="49"/>
      <c r="K60" s="49"/>
    </row>
    <row r="61" spans="1:19" ht="15" customHeight="1">
      <c r="A61" s="12" t="s">
        <v>613</v>
      </c>
      <c r="F61" s="49"/>
      <c r="H61" s="12" t="s">
        <v>704</v>
      </c>
      <c r="I61" s="49"/>
      <c r="K61" s="49"/>
    </row>
    <row r="62" spans="1:19" ht="15" customHeight="1">
      <c r="A62" s="12" t="s">
        <v>422</v>
      </c>
      <c r="B62" s="12" t="s">
        <v>423</v>
      </c>
    </row>
    <row r="63" spans="1:19" ht="15" customHeight="1">
      <c r="A63" s="12" t="s">
        <v>632</v>
      </c>
      <c r="B63" s="12" t="s">
        <v>777</v>
      </c>
    </row>
    <row r="64" spans="1:19" ht="15" customHeight="1"/>
    <row r="65" spans="1:19" ht="15" customHeight="1">
      <c r="A65" s="123" t="s">
        <v>7</v>
      </c>
      <c r="B65" s="124" t="s">
        <v>640</v>
      </c>
      <c r="C65" s="124"/>
      <c r="D65" s="124"/>
      <c r="E65" s="124"/>
      <c r="F65" s="124"/>
      <c r="G65" s="124"/>
      <c r="H65" s="124"/>
      <c r="I65" s="124"/>
      <c r="J65" s="124"/>
      <c r="K65" s="124"/>
      <c r="L65" s="124"/>
      <c r="M65" s="124"/>
      <c r="N65" s="124"/>
      <c r="O65" s="124"/>
      <c r="P65" s="125"/>
      <c r="Q65" s="125"/>
      <c r="R65" s="125"/>
      <c r="S65" s="126" t="s">
        <v>7</v>
      </c>
    </row>
    <row r="66" spans="1:19" ht="15" customHeight="1">
      <c r="B66" s="101" t="s">
        <v>660</v>
      </c>
      <c r="C66" s="101"/>
      <c r="D66" s="101"/>
      <c r="E66" s="101"/>
      <c r="F66" s="48"/>
      <c r="G66" s="48"/>
      <c r="H66" s="48"/>
      <c r="I66" s="101" t="s">
        <v>661</v>
      </c>
      <c r="J66" s="101"/>
      <c r="K66" s="101"/>
      <c r="L66" s="101"/>
      <c r="M66" s="101"/>
      <c r="N66" s="101"/>
      <c r="O66" s="101" t="s">
        <v>662</v>
      </c>
      <c r="P66" s="101"/>
      <c r="Q66" s="101"/>
    </row>
    <row r="67" spans="1:19" ht="15" customHeight="1">
      <c r="B67" s="101" t="s">
        <v>664</v>
      </c>
      <c r="C67" s="101"/>
      <c r="D67" s="48" t="s">
        <v>421</v>
      </c>
      <c r="E67" s="12" t="s">
        <v>659</v>
      </c>
      <c r="F67" s="101" t="s">
        <v>609</v>
      </c>
      <c r="G67" s="101"/>
      <c r="H67" s="101" t="s">
        <v>705</v>
      </c>
      <c r="I67" s="102"/>
      <c r="J67" s="101" t="s">
        <v>658</v>
      </c>
      <c r="K67" s="102"/>
      <c r="L67" s="101" t="s">
        <v>657</v>
      </c>
      <c r="M67" s="101"/>
      <c r="N67" s="48" t="s">
        <v>615</v>
      </c>
      <c r="O67" s="12" t="s">
        <v>635</v>
      </c>
      <c r="P67" s="12" t="s">
        <v>529</v>
      </c>
      <c r="Q67" s="12" t="s">
        <v>706</v>
      </c>
      <c r="R67" s="101" t="s">
        <v>619</v>
      </c>
      <c r="S67" s="101"/>
    </row>
    <row r="68" spans="1:19" ht="15" customHeight="1">
      <c r="C68" s="48" t="s">
        <v>520</v>
      </c>
      <c r="D68" s="48"/>
      <c r="G68" s="48" t="s">
        <v>610</v>
      </c>
      <c r="H68" s="48"/>
      <c r="I68" s="12" t="s">
        <v>562</v>
      </c>
      <c r="J68" s="48"/>
      <c r="K68" s="12" t="s">
        <v>743</v>
      </c>
      <c r="L68" s="48"/>
      <c r="M68" s="48" t="s">
        <v>618</v>
      </c>
      <c r="S68" s="12" t="s">
        <v>620</v>
      </c>
    </row>
    <row r="69" spans="1:19" ht="15" customHeight="1">
      <c r="A69" s="12" t="s">
        <v>600</v>
      </c>
      <c r="I69" s="49">
        <v>1819</v>
      </c>
      <c r="Q69" s="12" t="s">
        <v>708</v>
      </c>
    </row>
    <row r="70" spans="1:19" ht="15" customHeight="1">
      <c r="A70" s="12" t="s">
        <v>631</v>
      </c>
      <c r="B70" s="12" t="s">
        <v>598</v>
      </c>
      <c r="I70" s="49">
        <v>1821</v>
      </c>
    </row>
    <row r="71" spans="1:19" ht="15" customHeight="1">
      <c r="A71" s="12" t="s">
        <v>602</v>
      </c>
      <c r="I71" s="49" t="s">
        <v>579</v>
      </c>
    </row>
    <row r="72" spans="1:19" ht="15" customHeight="1">
      <c r="A72" s="12" t="s">
        <v>482</v>
      </c>
      <c r="I72" s="49" t="s">
        <v>579</v>
      </c>
    </row>
    <row r="73" spans="1:19" ht="15" customHeight="1">
      <c r="A73" s="12" t="s">
        <v>483</v>
      </c>
      <c r="I73" s="49" t="s">
        <v>579</v>
      </c>
    </row>
    <row r="74" spans="1:19" ht="15" customHeight="1">
      <c r="A74" s="12" t="s">
        <v>608</v>
      </c>
      <c r="B74" s="12" t="s">
        <v>611</v>
      </c>
      <c r="G74" s="12" t="s">
        <v>611</v>
      </c>
      <c r="I74" s="12" t="s">
        <v>611</v>
      </c>
    </row>
    <row r="75" spans="1:19" ht="15" customHeight="1">
      <c r="A75" s="12" t="s">
        <v>624</v>
      </c>
      <c r="I75" s="49" t="s">
        <v>598</v>
      </c>
      <c r="K75" s="12" t="s">
        <v>598</v>
      </c>
      <c r="L75" s="12" t="s">
        <v>598</v>
      </c>
    </row>
    <row r="76" spans="1:19" ht="15" customHeight="1">
      <c r="A76" s="12" t="s">
        <v>474</v>
      </c>
      <c r="B76" s="12" t="s">
        <v>485</v>
      </c>
      <c r="E76" s="12" t="s">
        <v>711</v>
      </c>
      <c r="I76" s="49"/>
    </row>
    <row r="77" spans="1:19" ht="15" customHeight="1">
      <c r="A77" s="12" t="s">
        <v>476</v>
      </c>
      <c r="E77" s="12" t="s">
        <v>711</v>
      </c>
      <c r="I77" s="49"/>
    </row>
    <row r="78" spans="1:19" ht="15" customHeight="1">
      <c r="A78" s="12" t="s">
        <v>487</v>
      </c>
      <c r="B78" s="12" t="s">
        <v>485</v>
      </c>
      <c r="I78" s="49"/>
    </row>
    <row r="79" spans="1:19" ht="15" customHeight="1">
      <c r="A79" s="12" t="s">
        <v>570</v>
      </c>
      <c r="B79" s="12" t="s">
        <v>485</v>
      </c>
      <c r="I79" s="49"/>
    </row>
    <row r="80" spans="1:19" ht="15" customHeight="1">
      <c r="A80" s="12" t="s">
        <v>560</v>
      </c>
      <c r="B80" s="12" t="s">
        <v>656</v>
      </c>
    </row>
    <row r="81" spans="1:19" ht="15" customHeight="1">
      <c r="A81" s="12" t="s">
        <v>561</v>
      </c>
      <c r="B81" s="12" t="s">
        <v>432</v>
      </c>
      <c r="I81" s="12" t="s">
        <v>655</v>
      </c>
    </row>
    <row r="82" spans="1:19" ht="15" customHeight="1">
      <c r="A82" s="12" t="s">
        <v>881</v>
      </c>
      <c r="B82" s="12" t="s">
        <v>485</v>
      </c>
      <c r="I82" s="12" t="s">
        <v>578</v>
      </c>
      <c r="L82" s="12" t="s">
        <v>598</v>
      </c>
    </row>
    <row r="83" spans="1:19" ht="15" customHeight="1">
      <c r="A83" s="12" t="s">
        <v>882</v>
      </c>
      <c r="I83" s="12" t="s">
        <v>598</v>
      </c>
      <c r="K83" s="12" t="s">
        <v>710</v>
      </c>
      <c r="L83" s="12" t="s">
        <v>598</v>
      </c>
    </row>
    <row r="84" spans="1:19" ht="15" customHeight="1">
      <c r="A84" s="12" t="s">
        <v>883</v>
      </c>
      <c r="Q84" s="12" t="s">
        <v>708</v>
      </c>
    </row>
    <row r="85" spans="1:19" ht="15" customHeight="1">
      <c r="A85" s="12" t="s">
        <v>477</v>
      </c>
      <c r="B85" s="12" t="s">
        <v>572</v>
      </c>
    </row>
    <row r="86" spans="1:19" ht="15" customHeight="1">
      <c r="A86" s="12" t="s">
        <v>625</v>
      </c>
      <c r="E86" s="12" t="s">
        <v>578</v>
      </c>
    </row>
    <row r="87" spans="1:19" ht="15" customHeight="1">
      <c r="A87" s="12" t="s">
        <v>626</v>
      </c>
      <c r="E87" s="12" t="s">
        <v>578</v>
      </c>
    </row>
    <row r="88" spans="1:19" ht="15" customHeight="1">
      <c r="A88" s="12" t="s">
        <v>628</v>
      </c>
      <c r="Q88" s="49">
        <v>1820</v>
      </c>
    </row>
    <row r="89" spans="1:19" ht="15" customHeight="1">
      <c r="A89" s="12" t="s">
        <v>565</v>
      </c>
      <c r="K89" s="12" t="s">
        <v>711</v>
      </c>
    </row>
    <row r="90" spans="1:19" ht="15" customHeight="1">
      <c r="A90" s="12" t="s">
        <v>566</v>
      </c>
      <c r="K90" s="12" t="s">
        <v>712</v>
      </c>
    </row>
    <row r="91" spans="1:19" ht="15" customHeight="1">
      <c r="A91" s="12" t="s">
        <v>622</v>
      </c>
      <c r="E91" s="49">
        <v>1820</v>
      </c>
    </row>
    <row r="92" spans="1:19" ht="15" customHeight="1">
      <c r="A92" s="12" t="s">
        <v>473</v>
      </c>
      <c r="K92" s="12" t="s">
        <v>711</v>
      </c>
    </row>
    <row r="93" spans="1:19" ht="15" customHeight="1">
      <c r="A93" s="12" t="s">
        <v>424</v>
      </c>
      <c r="I93" s="12" t="s">
        <v>579</v>
      </c>
    </row>
    <row r="94" spans="1:19" ht="15" customHeight="1">
      <c r="A94" s="12" t="s">
        <v>630</v>
      </c>
      <c r="B94" s="49">
        <v>1821</v>
      </c>
    </row>
    <row r="95" spans="1:19" ht="15" customHeight="1"/>
    <row r="96" spans="1:19" ht="15" customHeight="1">
      <c r="A96" s="127" t="s">
        <v>8</v>
      </c>
      <c r="B96" s="128" t="s">
        <v>641</v>
      </c>
      <c r="C96" s="128"/>
      <c r="D96" s="128"/>
      <c r="E96" s="128"/>
      <c r="F96" s="128"/>
      <c r="G96" s="128"/>
      <c r="H96" s="128"/>
      <c r="I96" s="128"/>
      <c r="J96" s="128"/>
      <c r="K96" s="128"/>
      <c r="L96" s="128"/>
      <c r="M96" s="128"/>
      <c r="N96" s="128"/>
      <c r="O96" s="128"/>
      <c r="P96" s="129"/>
      <c r="Q96" s="129"/>
      <c r="R96" s="129"/>
      <c r="S96" s="130" t="s">
        <v>8</v>
      </c>
    </row>
    <row r="97" spans="1:19" ht="15" customHeight="1">
      <c r="B97" s="101" t="s">
        <v>660</v>
      </c>
      <c r="C97" s="101"/>
      <c r="D97" s="101"/>
      <c r="E97" s="101"/>
      <c r="F97" s="48"/>
      <c r="G97" s="48"/>
      <c r="H97" s="48"/>
      <c r="I97" s="101" t="s">
        <v>661</v>
      </c>
      <c r="J97" s="101"/>
      <c r="K97" s="101"/>
      <c r="L97" s="101"/>
      <c r="M97" s="101"/>
      <c r="N97" s="101"/>
      <c r="O97" s="101" t="s">
        <v>662</v>
      </c>
      <c r="P97" s="101"/>
      <c r="Q97" s="101"/>
    </row>
    <row r="98" spans="1:19" ht="15" customHeight="1">
      <c r="B98" s="101" t="s">
        <v>664</v>
      </c>
      <c r="C98" s="101"/>
      <c r="D98" s="48"/>
      <c r="E98" s="12" t="s">
        <v>659</v>
      </c>
      <c r="H98" s="101" t="s">
        <v>705</v>
      </c>
      <c r="I98" s="102"/>
      <c r="J98" s="101" t="s">
        <v>658</v>
      </c>
      <c r="K98" s="102"/>
      <c r="L98" s="101" t="s">
        <v>657</v>
      </c>
      <c r="M98" s="101"/>
      <c r="N98" s="48" t="s">
        <v>615</v>
      </c>
      <c r="O98" s="12" t="s">
        <v>635</v>
      </c>
      <c r="P98" s="12" t="s">
        <v>529</v>
      </c>
      <c r="Q98" s="12" t="s">
        <v>706</v>
      </c>
      <c r="R98" s="101" t="s">
        <v>619</v>
      </c>
      <c r="S98" s="101"/>
    </row>
    <row r="99" spans="1:19" ht="15" customHeight="1">
      <c r="C99" s="48" t="s">
        <v>520</v>
      </c>
      <c r="D99" s="48"/>
      <c r="I99" s="12" t="s">
        <v>562</v>
      </c>
      <c r="K99" s="12" t="s">
        <v>743</v>
      </c>
      <c r="M99" s="48" t="s">
        <v>618</v>
      </c>
      <c r="S99" s="12" t="s">
        <v>620</v>
      </c>
    </row>
    <row r="100" spans="1:19" ht="15" customHeight="1">
      <c r="A100" s="12" t="s">
        <v>709</v>
      </c>
      <c r="B100" s="49">
        <v>1860</v>
      </c>
    </row>
    <row r="101" spans="1:19" ht="15" customHeight="1">
      <c r="A101" s="12" t="s">
        <v>541</v>
      </c>
      <c r="B101" s="49">
        <v>1860</v>
      </c>
    </row>
    <row r="102" spans="1:19" ht="15" customHeight="1">
      <c r="A102" s="12" t="s">
        <v>474</v>
      </c>
      <c r="B102" s="49">
        <v>1860</v>
      </c>
      <c r="C102" s="49"/>
      <c r="D102" s="49"/>
      <c r="E102" s="12" t="s">
        <v>475</v>
      </c>
    </row>
    <row r="103" spans="1:19" ht="15" customHeight="1">
      <c r="A103" s="12" t="s">
        <v>476</v>
      </c>
      <c r="B103" s="49"/>
      <c r="C103" s="49"/>
      <c r="D103" s="49"/>
      <c r="E103" s="12" t="s">
        <v>475</v>
      </c>
    </row>
    <row r="104" spans="1:19" ht="15" customHeight="1">
      <c r="A104" s="12" t="s">
        <v>695</v>
      </c>
      <c r="B104" s="49"/>
      <c r="C104" s="49"/>
      <c r="D104" s="49"/>
      <c r="I104" s="49">
        <v>1860</v>
      </c>
      <c r="K104" s="49">
        <v>1860</v>
      </c>
      <c r="L104" s="49">
        <v>1860</v>
      </c>
    </row>
    <row r="105" spans="1:19" ht="15" customHeight="1">
      <c r="A105" s="12" t="s">
        <v>623</v>
      </c>
      <c r="B105" s="49" t="s">
        <v>645</v>
      </c>
      <c r="C105" s="49"/>
      <c r="D105" s="49"/>
    </row>
    <row r="106" spans="1:19" ht="15" customHeight="1">
      <c r="A106" s="12" t="s">
        <v>487</v>
      </c>
      <c r="B106" s="49">
        <v>1860</v>
      </c>
      <c r="C106" s="49"/>
      <c r="D106" s="49"/>
    </row>
    <row r="107" spans="1:19" ht="15" customHeight="1">
      <c r="A107" s="12" t="s">
        <v>488</v>
      </c>
      <c r="B107" s="49">
        <v>1860</v>
      </c>
      <c r="C107" s="49"/>
      <c r="D107" s="49"/>
    </row>
    <row r="108" spans="1:19" ht="15" customHeight="1">
      <c r="A108" s="12" t="s">
        <v>489</v>
      </c>
      <c r="B108" s="12" t="s">
        <v>571</v>
      </c>
    </row>
    <row r="109" spans="1:19" ht="15" customHeight="1">
      <c r="A109" s="12" t="s">
        <v>560</v>
      </c>
      <c r="B109" s="12" t="s">
        <v>656</v>
      </c>
    </row>
    <row r="110" spans="1:19" ht="15" customHeight="1">
      <c r="A110" s="12" t="s">
        <v>561</v>
      </c>
      <c r="B110" s="12" t="s">
        <v>432</v>
      </c>
      <c r="I110" s="12" t="s">
        <v>655</v>
      </c>
    </row>
    <row r="111" spans="1:19" ht="15" customHeight="1">
      <c r="A111" s="12" t="s">
        <v>881</v>
      </c>
      <c r="B111" s="49">
        <v>1860</v>
      </c>
      <c r="C111" s="49"/>
      <c r="D111" s="49"/>
      <c r="I111" s="12" t="s">
        <v>599</v>
      </c>
    </row>
    <row r="112" spans="1:19" ht="15" customHeight="1">
      <c r="A112" s="12" t="s">
        <v>696</v>
      </c>
      <c r="K112" s="49">
        <v>1859</v>
      </c>
    </row>
    <row r="113" spans="1:17" ht="15" customHeight="1">
      <c r="A113" s="12" t="s">
        <v>697</v>
      </c>
      <c r="Q113" s="49">
        <v>1860</v>
      </c>
    </row>
    <row r="114" spans="1:17" ht="15" customHeight="1">
      <c r="A114" s="12" t="s">
        <v>477</v>
      </c>
      <c r="B114" s="12" t="s">
        <v>645</v>
      </c>
    </row>
    <row r="115" spans="1:17" ht="15" customHeight="1">
      <c r="A115" s="12" t="s">
        <v>625</v>
      </c>
      <c r="E115" s="12" t="s">
        <v>627</v>
      </c>
    </row>
    <row r="116" spans="1:17" ht="15" customHeight="1">
      <c r="A116" s="12" t="s">
        <v>626</v>
      </c>
      <c r="E116" s="12" t="s">
        <v>627</v>
      </c>
    </row>
    <row r="117" spans="1:17" ht="15" customHeight="1">
      <c r="A117" s="12" t="s">
        <v>628</v>
      </c>
      <c r="Q117" s="49">
        <v>1860</v>
      </c>
    </row>
    <row r="118" spans="1:17" ht="15" customHeight="1">
      <c r="A118" s="12" t="s">
        <v>565</v>
      </c>
      <c r="K118" s="49">
        <v>1860</v>
      </c>
    </row>
    <row r="119" spans="1:17" ht="15" customHeight="1">
      <c r="A119" s="12" t="s">
        <v>566</v>
      </c>
    </row>
    <row r="120" spans="1:17" ht="15" customHeight="1">
      <c r="A120" s="12" t="s">
        <v>647</v>
      </c>
      <c r="B120" s="12" t="s">
        <v>645</v>
      </c>
    </row>
    <row r="121" spans="1:17" ht="15" customHeight="1">
      <c r="A121" s="12" t="s">
        <v>648</v>
      </c>
      <c r="B121" s="12" t="s">
        <v>645</v>
      </c>
    </row>
    <row r="122" spans="1:17" ht="15" customHeight="1">
      <c r="A122" s="12" t="s">
        <v>478</v>
      </c>
      <c r="B122" s="12" t="s">
        <v>713</v>
      </c>
    </row>
    <row r="123" spans="1:17" ht="15" customHeight="1">
      <c r="A123" s="12" t="s">
        <v>606</v>
      </c>
      <c r="B123" s="12" t="s">
        <v>607</v>
      </c>
    </row>
    <row r="124" spans="1:17" ht="15" customHeight="1">
      <c r="A124" s="12" t="s">
        <v>567</v>
      </c>
    </row>
    <row r="125" spans="1:17" ht="15" customHeight="1">
      <c r="A125" s="12" t="s">
        <v>646</v>
      </c>
      <c r="B125" s="12" t="s">
        <v>645</v>
      </c>
    </row>
    <row r="126" spans="1:17" ht="15" customHeight="1">
      <c r="A126" s="12" t="s">
        <v>622</v>
      </c>
      <c r="E126" s="49">
        <v>1860</v>
      </c>
    </row>
    <row r="127" spans="1:17" ht="15" customHeight="1">
      <c r="A127" s="12" t="s">
        <v>630</v>
      </c>
      <c r="B127" s="49">
        <v>1860</v>
      </c>
    </row>
    <row r="128" spans="1:17" ht="15" customHeight="1"/>
  </sheetData>
  <mergeCells count="39">
    <mergeCell ref="B8:O8"/>
    <mergeCell ref="B27:O27"/>
    <mergeCell ref="H10:I10"/>
    <mergeCell ref="J10:K10"/>
    <mergeCell ref="F9:G9"/>
    <mergeCell ref="O9:R9"/>
    <mergeCell ref="I9:N9"/>
    <mergeCell ref="O28:R28"/>
    <mergeCell ref="R29:S29"/>
    <mergeCell ref="B9:E9"/>
    <mergeCell ref="G28:N28"/>
    <mergeCell ref="F29:G29"/>
    <mergeCell ref="F10:G10"/>
    <mergeCell ref="L10:M10"/>
    <mergeCell ref="H29:I29"/>
    <mergeCell ref="J29:K29"/>
    <mergeCell ref="B28:E28"/>
    <mergeCell ref="B10:C10"/>
    <mergeCell ref="B67:C67"/>
    <mergeCell ref="B98:C98"/>
    <mergeCell ref="B29:C29"/>
    <mergeCell ref="B96:O96"/>
    <mergeCell ref="B97:E97"/>
    <mergeCell ref="I97:N97"/>
    <mergeCell ref="J98:K98"/>
    <mergeCell ref="H98:I98"/>
    <mergeCell ref="H67:I67"/>
    <mergeCell ref="L98:M98"/>
    <mergeCell ref="B66:E66"/>
    <mergeCell ref="I66:N66"/>
    <mergeCell ref="O66:Q66"/>
    <mergeCell ref="L29:M29"/>
    <mergeCell ref="B65:O65"/>
    <mergeCell ref="R67:S67"/>
    <mergeCell ref="R98:S98"/>
    <mergeCell ref="L67:M67"/>
    <mergeCell ref="O97:Q97"/>
    <mergeCell ref="F67:G67"/>
    <mergeCell ref="J67:K67"/>
  </mergeCells>
  <phoneticPr fontId="1"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O132"/>
  <sheetViews>
    <sheetView workbookViewId="0">
      <pane ySplit="3040" topLeftCell="A128" activePane="bottomLeft"/>
      <selection activeCell="C1" sqref="C1"/>
      <selection pane="bottomLeft" activeCell="D140" sqref="D140"/>
    </sheetView>
  </sheetViews>
  <sheetFormatPr baseColWidth="10" defaultColWidth="10.83203125" defaultRowHeight="12"/>
  <cols>
    <col min="1" max="2" width="7.5" style="12" customWidth="1"/>
    <col min="3" max="3" width="5.6640625" style="44" customWidth="1"/>
    <col min="4" max="4" width="28.1640625" style="12" customWidth="1"/>
    <col min="5" max="5" width="9.1640625" style="12" customWidth="1"/>
    <col min="6" max="6" width="16.33203125" style="30" customWidth="1"/>
    <col min="7" max="10" width="10.83203125" style="30"/>
    <col min="11" max="16384" width="10.83203125" style="12"/>
  </cols>
  <sheetData>
    <row r="1" spans="1:15" ht="17">
      <c r="A1" s="43">
        <v>40544</v>
      </c>
      <c r="C1" s="23" t="s">
        <v>2</v>
      </c>
      <c r="D1" s="45"/>
      <c r="E1" s="100" t="s">
        <v>20</v>
      </c>
    </row>
    <row r="2" spans="1:15" ht="17">
      <c r="D2" s="45"/>
      <c r="E2" s="45"/>
    </row>
    <row r="3" spans="1:15" ht="15" customHeight="1">
      <c r="A3" s="40" t="s">
        <v>21</v>
      </c>
      <c r="B3" s="40" t="s">
        <v>803</v>
      </c>
      <c r="C3" s="40"/>
      <c r="D3" s="29"/>
      <c r="E3" s="40" t="s">
        <v>767</v>
      </c>
      <c r="F3" s="47" t="s">
        <v>530</v>
      </c>
      <c r="G3" s="46" t="s">
        <v>559</v>
      </c>
      <c r="H3" s="46"/>
      <c r="I3" s="46"/>
      <c r="J3" s="46"/>
      <c r="K3" s="29" t="s">
        <v>333</v>
      </c>
      <c r="L3" s="29"/>
      <c r="M3" s="29"/>
      <c r="N3" s="29"/>
      <c r="O3" s="29"/>
    </row>
    <row r="4" spans="1:15" ht="15" customHeight="1">
      <c r="A4" s="40" t="s">
        <v>22</v>
      </c>
      <c r="B4" s="40" t="s">
        <v>804</v>
      </c>
      <c r="C4" s="40" t="s">
        <v>805</v>
      </c>
      <c r="D4" s="29"/>
      <c r="E4" s="40" t="s">
        <v>806</v>
      </c>
      <c r="F4" s="47" t="s">
        <v>531</v>
      </c>
      <c r="G4" s="47" t="s">
        <v>329</v>
      </c>
      <c r="H4" s="47" t="s">
        <v>330</v>
      </c>
      <c r="I4" s="47" t="s">
        <v>331</v>
      </c>
      <c r="J4" s="47" t="s">
        <v>332</v>
      </c>
      <c r="K4" s="29" t="s">
        <v>334</v>
      </c>
      <c r="L4" s="29" t="s">
        <v>335</v>
      </c>
      <c r="M4" s="29"/>
      <c r="N4" s="29"/>
      <c r="O4" s="29"/>
    </row>
    <row r="5" spans="1:15" ht="15" customHeight="1">
      <c r="A5" s="29">
        <v>1</v>
      </c>
      <c r="B5" s="29"/>
      <c r="C5" s="40"/>
      <c r="D5" s="45" t="s">
        <v>520</v>
      </c>
      <c r="E5" s="45"/>
      <c r="F5" s="46"/>
      <c r="G5" s="46"/>
      <c r="H5" s="46"/>
      <c r="I5" s="46"/>
      <c r="J5" s="46"/>
      <c r="K5" s="29"/>
      <c r="L5" s="29"/>
      <c r="M5" s="29"/>
      <c r="N5" s="29"/>
      <c r="O5" s="29"/>
    </row>
    <row r="6" spans="1:15" ht="15" customHeight="1">
      <c r="A6" s="29">
        <v>2</v>
      </c>
      <c r="B6" s="40" t="s">
        <v>807</v>
      </c>
      <c r="C6" s="40" t="s">
        <v>808</v>
      </c>
      <c r="D6" s="29" t="s">
        <v>430</v>
      </c>
      <c r="E6" s="29">
        <v>0</v>
      </c>
      <c r="F6" s="46">
        <v>115.81</v>
      </c>
      <c r="G6" s="46">
        <v>0.37</v>
      </c>
      <c r="H6" s="46"/>
      <c r="I6" s="46"/>
      <c r="J6" s="46"/>
      <c r="K6" s="29"/>
      <c r="L6" s="29"/>
      <c r="M6" s="29"/>
      <c r="N6" s="29" t="s">
        <v>496</v>
      </c>
      <c r="O6" s="29"/>
    </row>
    <row r="7" spans="1:15" ht="15" customHeight="1">
      <c r="A7" s="29">
        <v>3</v>
      </c>
      <c r="B7" s="40" t="s">
        <v>763</v>
      </c>
      <c r="C7" s="40" t="s">
        <v>808</v>
      </c>
      <c r="D7" s="29" t="s">
        <v>546</v>
      </c>
      <c r="E7" s="29">
        <v>0</v>
      </c>
      <c r="F7" s="46">
        <v>156.5</v>
      </c>
      <c r="G7" s="46">
        <v>0.5</v>
      </c>
      <c r="H7" s="46"/>
      <c r="I7" s="46"/>
      <c r="J7" s="46"/>
      <c r="K7" s="29"/>
      <c r="L7" s="29"/>
      <c r="M7" s="29"/>
      <c r="N7" s="29" t="s">
        <v>498</v>
      </c>
      <c r="O7" s="29"/>
    </row>
    <row r="8" spans="1:15" ht="15" customHeight="1">
      <c r="A8" s="29">
        <v>4</v>
      </c>
      <c r="B8" s="40" t="s">
        <v>764</v>
      </c>
      <c r="C8" s="40" t="s">
        <v>808</v>
      </c>
      <c r="D8" s="29" t="s">
        <v>499</v>
      </c>
      <c r="E8" s="29">
        <v>0</v>
      </c>
      <c r="F8" s="46">
        <v>313</v>
      </c>
      <c r="G8" s="46">
        <v>1</v>
      </c>
      <c r="H8" s="46"/>
      <c r="I8" s="46"/>
      <c r="J8" s="46"/>
      <c r="K8" s="29"/>
      <c r="L8" s="29"/>
      <c r="M8" s="29"/>
      <c r="N8" s="29" t="s">
        <v>495</v>
      </c>
      <c r="O8" s="29"/>
    </row>
    <row r="9" spans="1:15" ht="15" customHeight="1">
      <c r="A9" s="29">
        <v>5</v>
      </c>
      <c r="B9" s="40" t="s">
        <v>764</v>
      </c>
      <c r="C9" s="40" t="s">
        <v>808</v>
      </c>
      <c r="D9" s="29" t="s">
        <v>500</v>
      </c>
      <c r="E9" s="29">
        <v>0</v>
      </c>
      <c r="F9" s="46">
        <v>244.14</v>
      </c>
      <c r="G9" s="46">
        <v>0.78</v>
      </c>
      <c r="H9" s="46"/>
      <c r="I9" s="46"/>
      <c r="J9" s="46"/>
      <c r="K9" s="29"/>
      <c r="L9" s="29"/>
      <c r="M9" s="29"/>
      <c r="N9" s="29" t="s">
        <v>581</v>
      </c>
      <c r="O9" s="29"/>
    </row>
    <row r="10" spans="1:15" ht="15" customHeight="1">
      <c r="A10" s="29">
        <v>6</v>
      </c>
      <c r="B10" s="40" t="s">
        <v>809</v>
      </c>
      <c r="C10" s="40" t="s">
        <v>808</v>
      </c>
      <c r="D10" s="29" t="s">
        <v>582</v>
      </c>
      <c r="E10" s="29">
        <v>0</v>
      </c>
      <c r="F10" s="46">
        <v>209.71</v>
      </c>
      <c r="G10" s="46">
        <v>0.67</v>
      </c>
      <c r="H10" s="46"/>
      <c r="I10" s="46"/>
      <c r="J10" s="46"/>
      <c r="K10" s="29"/>
      <c r="L10" s="29"/>
      <c r="M10" s="29"/>
      <c r="N10" s="29" t="s">
        <v>581</v>
      </c>
      <c r="O10" s="29"/>
    </row>
    <row r="11" spans="1:15" ht="15" customHeight="1">
      <c r="A11" s="29">
        <v>7</v>
      </c>
      <c r="B11" s="40" t="s">
        <v>809</v>
      </c>
      <c r="C11" s="40" t="s">
        <v>808</v>
      </c>
      <c r="D11" s="29" t="s">
        <v>583</v>
      </c>
      <c r="E11" s="29">
        <v>0</v>
      </c>
      <c r="F11" s="46">
        <v>209.71</v>
      </c>
      <c r="G11" s="46">
        <v>0.67</v>
      </c>
      <c r="H11" s="46"/>
      <c r="I11" s="46"/>
      <c r="J11" s="46"/>
      <c r="K11" s="29"/>
      <c r="L11" s="29"/>
      <c r="M11" s="29"/>
      <c r="N11" s="29" t="s">
        <v>581</v>
      </c>
      <c r="O11" s="29"/>
    </row>
    <row r="12" spans="1:15" ht="15" customHeight="1">
      <c r="A12" s="29">
        <v>8</v>
      </c>
      <c r="B12" s="40" t="s">
        <v>810</v>
      </c>
      <c r="C12" s="40" t="s">
        <v>808</v>
      </c>
      <c r="D12" s="29" t="s">
        <v>546</v>
      </c>
      <c r="E12" s="29">
        <v>0</v>
      </c>
      <c r="F12" s="46">
        <v>103.29</v>
      </c>
      <c r="G12" s="46">
        <v>0.33</v>
      </c>
      <c r="H12" s="46"/>
      <c r="I12" s="46"/>
      <c r="J12" s="46"/>
      <c r="K12" s="29"/>
      <c r="L12" s="29"/>
      <c r="M12" s="29"/>
      <c r="N12" s="29" t="s">
        <v>581</v>
      </c>
      <c r="O12" s="29"/>
    </row>
    <row r="13" spans="1:15" ht="15" customHeight="1">
      <c r="A13" s="29">
        <v>9</v>
      </c>
      <c r="B13" s="40" t="s">
        <v>811</v>
      </c>
      <c r="C13" s="40" t="s">
        <v>808</v>
      </c>
      <c r="D13" s="29" t="s">
        <v>394</v>
      </c>
      <c r="E13" s="29">
        <v>1</v>
      </c>
      <c r="F13" s="46">
        <v>133.33000000000001</v>
      </c>
      <c r="G13" s="46"/>
      <c r="H13" s="46"/>
      <c r="I13" s="46"/>
      <c r="J13" s="46">
        <v>133.33000000000001</v>
      </c>
      <c r="K13" s="29"/>
      <c r="L13" s="29"/>
      <c r="M13" s="29"/>
      <c r="N13" s="29" t="s">
        <v>305</v>
      </c>
      <c r="O13" s="29"/>
    </row>
    <row r="14" spans="1:15" ht="15" customHeight="1">
      <c r="A14" s="29">
        <v>10</v>
      </c>
      <c r="B14" s="40" t="s">
        <v>765</v>
      </c>
      <c r="C14" s="40" t="s">
        <v>808</v>
      </c>
      <c r="D14" s="29" t="s">
        <v>306</v>
      </c>
      <c r="E14" s="29">
        <v>1</v>
      </c>
      <c r="F14" s="46">
        <v>133.33000000000001</v>
      </c>
      <c r="G14" s="46"/>
      <c r="H14" s="46"/>
      <c r="I14" s="46"/>
      <c r="J14" s="46">
        <v>133.33000000000001</v>
      </c>
      <c r="K14" s="29"/>
      <c r="L14" s="29"/>
      <c r="M14" s="29"/>
      <c r="N14" s="29" t="s">
        <v>388</v>
      </c>
      <c r="O14" s="29"/>
    </row>
    <row r="15" spans="1:15" ht="15" customHeight="1">
      <c r="A15" s="29">
        <v>11</v>
      </c>
      <c r="B15" s="40" t="s">
        <v>810</v>
      </c>
      <c r="C15" s="40" t="s">
        <v>808</v>
      </c>
      <c r="D15" s="29" t="s">
        <v>308</v>
      </c>
      <c r="E15" s="29">
        <v>1</v>
      </c>
      <c r="F15" s="46">
        <v>44</v>
      </c>
      <c r="G15" s="46"/>
      <c r="H15" s="46"/>
      <c r="I15" s="46"/>
      <c r="J15" s="46">
        <v>44</v>
      </c>
      <c r="K15" s="29"/>
      <c r="L15" s="29"/>
      <c r="M15" s="29"/>
      <c r="N15" s="29" t="s">
        <v>388</v>
      </c>
      <c r="O15" s="29"/>
    </row>
    <row r="16" spans="1:15" ht="15" customHeight="1">
      <c r="A16" s="29">
        <v>12</v>
      </c>
      <c r="B16" s="40" t="s">
        <v>809</v>
      </c>
      <c r="C16" s="40" t="s">
        <v>808</v>
      </c>
      <c r="D16" s="29" t="s">
        <v>583</v>
      </c>
      <c r="E16" s="29">
        <v>0</v>
      </c>
      <c r="F16" s="46">
        <v>163.38999999999999</v>
      </c>
      <c r="G16" s="46">
        <v>0.52</v>
      </c>
      <c r="H16" s="46"/>
      <c r="I16" s="46"/>
      <c r="J16" s="46"/>
      <c r="K16" s="29"/>
      <c r="L16" s="29"/>
      <c r="M16" s="29"/>
      <c r="N16" s="29" t="s">
        <v>309</v>
      </c>
      <c r="O16" s="29"/>
    </row>
    <row r="17" spans="1:15" ht="15" customHeight="1">
      <c r="A17" s="29">
        <v>13</v>
      </c>
      <c r="B17" s="40" t="s">
        <v>763</v>
      </c>
      <c r="C17" s="40" t="s">
        <v>808</v>
      </c>
      <c r="D17" s="29" t="s">
        <v>310</v>
      </c>
      <c r="E17" s="29">
        <v>0</v>
      </c>
      <c r="F17" s="46">
        <v>98.6</v>
      </c>
      <c r="G17" s="46">
        <v>0.32</v>
      </c>
      <c r="H17" s="46"/>
      <c r="I17" s="46"/>
      <c r="J17" s="46"/>
      <c r="K17" s="29"/>
      <c r="L17" s="29"/>
      <c r="M17" s="29"/>
      <c r="N17" s="29" t="s">
        <v>391</v>
      </c>
      <c r="O17" s="29"/>
    </row>
    <row r="18" spans="1:15" ht="15" customHeight="1">
      <c r="A18" s="29">
        <v>14</v>
      </c>
      <c r="B18" s="40" t="s">
        <v>809</v>
      </c>
      <c r="C18" s="40" t="s">
        <v>808</v>
      </c>
      <c r="D18" s="29" t="s">
        <v>311</v>
      </c>
      <c r="E18" s="29">
        <v>0</v>
      </c>
      <c r="F18" s="46">
        <v>208.46</v>
      </c>
      <c r="G18" s="46">
        <v>0.67</v>
      </c>
      <c r="H18" s="46"/>
      <c r="I18" s="46"/>
      <c r="J18" s="46"/>
      <c r="K18" s="29"/>
      <c r="L18" s="29"/>
      <c r="M18" s="29"/>
      <c r="N18" s="29" t="s">
        <v>391</v>
      </c>
      <c r="O18" s="29"/>
    </row>
    <row r="19" spans="1:15" ht="15" customHeight="1">
      <c r="A19" s="29">
        <v>15</v>
      </c>
      <c r="B19" s="40" t="s">
        <v>810</v>
      </c>
      <c r="C19" s="40" t="s">
        <v>808</v>
      </c>
      <c r="D19" s="29" t="s">
        <v>503</v>
      </c>
      <c r="E19" s="29">
        <v>1</v>
      </c>
      <c r="F19" s="46">
        <v>226.16</v>
      </c>
      <c r="G19" s="46"/>
      <c r="H19" s="46"/>
      <c r="I19" s="46"/>
      <c r="J19" s="46"/>
      <c r="K19" s="29"/>
      <c r="L19" s="29"/>
      <c r="M19" s="29"/>
      <c r="N19" s="29" t="s">
        <v>303</v>
      </c>
      <c r="O19" s="29"/>
    </row>
    <row r="20" spans="1:15" ht="15" customHeight="1">
      <c r="A20" s="29">
        <v>16</v>
      </c>
      <c r="B20" s="40">
        <v>2</v>
      </c>
      <c r="C20" s="40" t="s">
        <v>808</v>
      </c>
      <c r="D20" s="29" t="s">
        <v>812</v>
      </c>
      <c r="E20" s="29">
        <v>1</v>
      </c>
      <c r="F20" s="46">
        <f>45*4.44</f>
        <v>199.8</v>
      </c>
      <c r="G20" s="46"/>
      <c r="H20" s="46"/>
      <c r="I20" s="46"/>
      <c r="J20" s="46"/>
      <c r="K20" s="29"/>
      <c r="L20" s="29"/>
      <c r="M20" s="29"/>
      <c r="N20" s="29" t="s">
        <v>813</v>
      </c>
      <c r="O20" s="29"/>
    </row>
    <row r="21" spans="1:15" ht="15" customHeight="1">
      <c r="A21" s="29">
        <v>17</v>
      </c>
      <c r="B21" s="29">
        <v>2</v>
      </c>
      <c r="C21" s="40" t="s">
        <v>808</v>
      </c>
      <c r="D21" s="29" t="s">
        <v>304</v>
      </c>
      <c r="E21" s="29">
        <v>1</v>
      </c>
      <c r="F21" s="46">
        <v>199.8</v>
      </c>
      <c r="G21" s="46"/>
      <c r="H21" s="46"/>
      <c r="I21" s="46"/>
      <c r="J21" s="46"/>
      <c r="K21" s="29"/>
      <c r="L21" s="29"/>
      <c r="M21" s="29"/>
      <c r="N21" s="29" t="s">
        <v>179</v>
      </c>
      <c r="O21" s="29"/>
    </row>
    <row r="22" spans="1:15" ht="15" customHeight="1">
      <c r="A22" s="29">
        <v>18</v>
      </c>
      <c r="B22" s="40" t="s">
        <v>845</v>
      </c>
      <c r="C22" s="40" t="s">
        <v>808</v>
      </c>
      <c r="D22" s="29" t="s">
        <v>184</v>
      </c>
      <c r="E22" s="29">
        <v>1</v>
      </c>
      <c r="F22" s="46">
        <v>1198.8</v>
      </c>
      <c r="G22" s="46"/>
      <c r="H22" s="46"/>
      <c r="I22" s="46"/>
      <c r="J22" s="46"/>
      <c r="K22" s="29"/>
      <c r="L22" s="29"/>
      <c r="M22" s="29"/>
      <c r="N22" s="29" t="s">
        <v>185</v>
      </c>
      <c r="O22" s="29"/>
    </row>
    <row r="23" spans="1:15" ht="15" customHeight="1">
      <c r="A23" s="29">
        <v>19</v>
      </c>
      <c r="B23" s="40" t="s">
        <v>845</v>
      </c>
      <c r="C23" s="40" t="s">
        <v>808</v>
      </c>
      <c r="D23" s="29" t="s">
        <v>317</v>
      </c>
      <c r="E23" s="29">
        <v>1</v>
      </c>
      <c r="F23" s="46">
        <v>599.4</v>
      </c>
      <c r="G23" s="46"/>
      <c r="H23" s="46"/>
      <c r="I23" s="46"/>
      <c r="J23" s="46"/>
      <c r="K23" s="29"/>
      <c r="L23" s="29"/>
      <c r="M23" s="29"/>
      <c r="N23" s="29" t="s">
        <v>185</v>
      </c>
      <c r="O23" s="29"/>
    </row>
    <row r="24" spans="1:15" ht="15" customHeight="1">
      <c r="A24" s="29">
        <v>20</v>
      </c>
      <c r="B24" s="40" t="s">
        <v>845</v>
      </c>
      <c r="C24" s="40" t="s">
        <v>808</v>
      </c>
      <c r="D24" s="29" t="s">
        <v>317</v>
      </c>
      <c r="E24" s="29">
        <v>1</v>
      </c>
      <c r="F24" s="46">
        <v>333</v>
      </c>
      <c r="G24" s="46"/>
      <c r="H24" s="46"/>
      <c r="I24" s="46"/>
      <c r="J24" s="46"/>
      <c r="K24" s="29"/>
      <c r="L24" s="29"/>
      <c r="M24" s="29"/>
      <c r="N24" s="29" t="s">
        <v>195</v>
      </c>
      <c r="O24" s="29"/>
    </row>
    <row r="25" spans="1:15" ht="15" customHeight="1">
      <c r="A25" s="29">
        <v>21</v>
      </c>
      <c r="B25" s="40" t="s">
        <v>845</v>
      </c>
      <c r="C25" s="40" t="s">
        <v>808</v>
      </c>
      <c r="D25" s="29" t="s">
        <v>101</v>
      </c>
      <c r="E25" s="29">
        <v>1</v>
      </c>
      <c r="F25" s="46">
        <v>1665</v>
      </c>
      <c r="G25" s="46"/>
      <c r="H25" s="46"/>
      <c r="I25" s="46"/>
      <c r="J25" s="46"/>
      <c r="K25" s="29"/>
      <c r="L25" s="29"/>
      <c r="M25" s="29"/>
      <c r="N25" s="29" t="s">
        <v>195</v>
      </c>
      <c r="O25" s="29"/>
    </row>
    <row r="26" spans="1:15" ht="15" customHeight="1">
      <c r="A26" s="29">
        <v>22</v>
      </c>
      <c r="B26" s="40" t="s">
        <v>845</v>
      </c>
      <c r="C26" s="40" t="s">
        <v>808</v>
      </c>
      <c r="D26" s="29" t="s">
        <v>103</v>
      </c>
      <c r="E26" s="29">
        <v>1</v>
      </c>
      <c r="F26" s="46">
        <v>666</v>
      </c>
      <c r="G26" s="46"/>
      <c r="H26" s="46"/>
      <c r="I26" s="46"/>
      <c r="J26" s="46"/>
      <c r="K26" s="29"/>
      <c r="L26" s="29"/>
      <c r="M26" s="29"/>
      <c r="N26" s="29" t="s">
        <v>104</v>
      </c>
      <c r="O26" s="29"/>
    </row>
    <row r="27" spans="1:15" ht="15" customHeight="1">
      <c r="A27" s="29">
        <v>23</v>
      </c>
      <c r="B27" s="29">
        <v>1</v>
      </c>
      <c r="C27" s="40" t="s">
        <v>808</v>
      </c>
      <c r="D27" s="29" t="s">
        <v>105</v>
      </c>
      <c r="E27" s="29">
        <v>1</v>
      </c>
      <c r="F27" s="46">
        <v>1293.1600000000001</v>
      </c>
      <c r="G27" s="46"/>
      <c r="H27" s="46"/>
      <c r="I27" s="46"/>
      <c r="J27" s="46"/>
      <c r="K27" s="29"/>
      <c r="L27" s="29"/>
      <c r="M27" s="29"/>
      <c r="N27" s="29" t="s">
        <v>106</v>
      </c>
      <c r="O27" s="29"/>
    </row>
    <row r="28" spans="1:15" ht="15" customHeight="1">
      <c r="A28" s="29">
        <v>24</v>
      </c>
      <c r="B28" s="29">
        <v>1</v>
      </c>
      <c r="C28" s="40" t="s">
        <v>808</v>
      </c>
      <c r="D28" s="29" t="s">
        <v>105</v>
      </c>
      <c r="E28" s="29">
        <v>1</v>
      </c>
      <c r="F28" s="46">
        <v>1332</v>
      </c>
      <c r="G28" s="46"/>
      <c r="H28" s="46"/>
      <c r="I28" s="46"/>
      <c r="J28" s="46"/>
      <c r="K28" s="29"/>
      <c r="L28" s="29"/>
      <c r="M28" s="29"/>
      <c r="N28" s="29" t="s">
        <v>106</v>
      </c>
      <c r="O28" s="29"/>
    </row>
    <row r="29" spans="1:15" ht="15" customHeight="1">
      <c r="A29" s="29">
        <v>25</v>
      </c>
      <c r="B29" s="29">
        <v>1</v>
      </c>
      <c r="C29" s="40" t="s">
        <v>808</v>
      </c>
      <c r="D29" s="29" t="s">
        <v>114</v>
      </c>
      <c r="E29" s="29">
        <v>1</v>
      </c>
      <c r="F29" s="46">
        <v>3108</v>
      </c>
      <c r="G29" s="46"/>
      <c r="H29" s="46"/>
      <c r="I29" s="46"/>
      <c r="J29" s="46"/>
      <c r="K29" s="29"/>
      <c r="L29" s="29"/>
      <c r="M29" s="29"/>
      <c r="N29" s="29" t="s">
        <v>115</v>
      </c>
      <c r="O29" s="29"/>
    </row>
    <row r="30" spans="1:15" ht="15" customHeight="1">
      <c r="A30" s="29">
        <v>26</v>
      </c>
      <c r="B30" s="29">
        <v>1</v>
      </c>
      <c r="C30" s="40" t="s">
        <v>808</v>
      </c>
      <c r="D30" s="29" t="s">
        <v>212</v>
      </c>
      <c r="E30" s="29">
        <v>1</v>
      </c>
      <c r="F30" s="46">
        <v>2220</v>
      </c>
      <c r="G30" s="46"/>
      <c r="H30" s="46"/>
      <c r="I30" s="46"/>
      <c r="J30" s="46"/>
      <c r="K30" s="29"/>
      <c r="L30" s="29"/>
      <c r="M30" s="29"/>
      <c r="N30" s="29" t="s">
        <v>213</v>
      </c>
      <c r="O30" s="29"/>
    </row>
    <row r="31" spans="1:15" ht="15" customHeight="1">
      <c r="A31" s="29">
        <v>27</v>
      </c>
      <c r="B31" s="40" t="s">
        <v>764</v>
      </c>
      <c r="C31" s="40" t="s">
        <v>808</v>
      </c>
      <c r="D31" s="29" t="s">
        <v>532</v>
      </c>
      <c r="E31" s="29">
        <v>1</v>
      </c>
      <c r="F31" s="46">
        <v>191.1</v>
      </c>
      <c r="G31" s="46"/>
      <c r="H31" s="46"/>
      <c r="I31" s="46"/>
      <c r="J31" s="46"/>
      <c r="K31" s="29"/>
      <c r="L31" s="29"/>
      <c r="M31" s="29"/>
      <c r="N31" s="29" t="s">
        <v>179</v>
      </c>
      <c r="O31" s="29"/>
    </row>
    <row r="32" spans="1:15" ht="15" customHeight="1">
      <c r="A32" s="29">
        <v>28</v>
      </c>
      <c r="B32" s="40" t="s">
        <v>814</v>
      </c>
      <c r="C32" s="40" t="s">
        <v>808</v>
      </c>
      <c r="D32" s="29" t="s">
        <v>532</v>
      </c>
      <c r="E32" s="29">
        <v>1</v>
      </c>
      <c r="F32" s="46">
        <v>299.7</v>
      </c>
      <c r="G32" s="46"/>
      <c r="H32" s="46"/>
      <c r="I32" s="46"/>
      <c r="J32" s="46"/>
      <c r="K32" s="29"/>
      <c r="L32" s="29"/>
      <c r="M32" s="29"/>
      <c r="N32" s="29" t="s">
        <v>179</v>
      </c>
      <c r="O32" s="29"/>
    </row>
    <row r="33" spans="1:15" ht="15" customHeight="1">
      <c r="A33" s="29">
        <v>29</v>
      </c>
      <c r="B33" s="40" t="s">
        <v>814</v>
      </c>
      <c r="C33" s="40" t="s">
        <v>808</v>
      </c>
      <c r="D33" s="29" t="s">
        <v>215</v>
      </c>
      <c r="E33" s="29">
        <v>1</v>
      </c>
      <c r="F33" s="46">
        <v>324.19</v>
      </c>
      <c r="G33" s="46"/>
      <c r="H33" s="46"/>
      <c r="I33" s="46"/>
      <c r="J33" s="46"/>
      <c r="K33" s="29"/>
      <c r="L33" s="29"/>
      <c r="M33" s="29"/>
      <c r="N33" s="29" t="s">
        <v>179</v>
      </c>
      <c r="O33" s="29"/>
    </row>
    <row r="34" spans="1:15" ht="15" customHeight="1">
      <c r="A34" s="29">
        <v>30</v>
      </c>
      <c r="B34" s="40" t="s">
        <v>765</v>
      </c>
      <c r="C34" s="40" t="s">
        <v>808</v>
      </c>
      <c r="D34" s="29" t="s">
        <v>216</v>
      </c>
      <c r="E34" s="29">
        <v>1</v>
      </c>
      <c r="F34" s="46">
        <v>187.63</v>
      </c>
      <c r="G34" s="46"/>
      <c r="H34" s="46"/>
      <c r="I34" s="46"/>
      <c r="J34" s="46"/>
      <c r="K34" s="29"/>
      <c r="L34" s="29"/>
      <c r="M34" s="29"/>
      <c r="N34" s="29" t="s">
        <v>179</v>
      </c>
      <c r="O34" s="29"/>
    </row>
    <row r="35" spans="1:15" ht="15" customHeight="1">
      <c r="A35" s="29">
        <v>31</v>
      </c>
      <c r="B35" s="40" t="s">
        <v>815</v>
      </c>
      <c r="C35" s="40" t="s">
        <v>808</v>
      </c>
      <c r="D35" s="29" t="s">
        <v>217</v>
      </c>
      <c r="E35" s="29">
        <v>1</v>
      </c>
      <c r="F35" s="46">
        <v>187.63</v>
      </c>
      <c r="G35" s="46"/>
      <c r="H35" s="46"/>
      <c r="I35" s="46"/>
      <c r="J35" s="46"/>
      <c r="K35" s="29"/>
      <c r="L35" s="29"/>
      <c r="M35" s="29"/>
      <c r="N35" s="29" t="s">
        <v>179</v>
      </c>
      <c r="O35" s="29"/>
    </row>
    <row r="36" spans="1:15" ht="15" customHeight="1">
      <c r="A36" s="29">
        <v>32</v>
      </c>
      <c r="B36" s="40" t="s">
        <v>811</v>
      </c>
      <c r="C36" s="40" t="s">
        <v>808</v>
      </c>
      <c r="D36" s="29" t="s">
        <v>218</v>
      </c>
      <c r="E36" s="29">
        <v>1</v>
      </c>
      <c r="F36" s="46">
        <v>188.7</v>
      </c>
      <c r="G36" s="46"/>
      <c r="H36" s="46"/>
      <c r="I36" s="46"/>
      <c r="J36" s="46"/>
      <c r="K36" s="29"/>
      <c r="L36" s="29"/>
      <c r="M36" s="29"/>
      <c r="N36" s="29" t="s">
        <v>179</v>
      </c>
      <c r="O36" s="29"/>
    </row>
    <row r="37" spans="1:15" ht="15" customHeight="1">
      <c r="A37" s="29">
        <v>33</v>
      </c>
      <c r="B37" s="40" t="s">
        <v>763</v>
      </c>
      <c r="C37" s="40" t="s">
        <v>808</v>
      </c>
      <c r="D37" s="29" t="s">
        <v>117</v>
      </c>
      <c r="E37" s="29">
        <v>1</v>
      </c>
      <c r="F37" s="46">
        <v>133.19999999999999</v>
      </c>
      <c r="G37" s="46"/>
      <c r="H37" s="46"/>
      <c r="I37" s="46"/>
      <c r="J37" s="46"/>
      <c r="K37" s="29"/>
      <c r="L37" s="29"/>
      <c r="M37" s="29"/>
      <c r="N37" s="29" t="s">
        <v>181</v>
      </c>
      <c r="O37" s="29"/>
    </row>
    <row r="38" spans="1:15" ht="15" customHeight="1">
      <c r="A38" s="29">
        <v>34</v>
      </c>
      <c r="B38" s="40" t="s">
        <v>765</v>
      </c>
      <c r="C38" s="40" t="s">
        <v>808</v>
      </c>
      <c r="D38" s="29" t="s">
        <v>816</v>
      </c>
      <c r="E38" s="29">
        <v>1</v>
      </c>
      <c r="F38" s="46">
        <v>222</v>
      </c>
      <c r="G38" s="46"/>
      <c r="H38" s="46"/>
      <c r="I38" s="46"/>
      <c r="J38" s="46"/>
      <c r="K38" s="29"/>
      <c r="L38" s="29"/>
      <c r="M38" s="29"/>
      <c r="N38" s="29" t="s">
        <v>181</v>
      </c>
      <c r="O38" s="29"/>
    </row>
    <row r="39" spans="1:15" ht="15" customHeight="1">
      <c r="A39" s="29">
        <v>35</v>
      </c>
      <c r="B39" s="29">
        <v>1</v>
      </c>
      <c r="C39" s="40" t="s">
        <v>808</v>
      </c>
      <c r="D39" s="29" t="s">
        <v>118</v>
      </c>
      <c r="E39" s="29">
        <v>1</v>
      </c>
      <c r="F39" s="46">
        <v>1387.5</v>
      </c>
      <c r="G39" s="46"/>
      <c r="H39" s="46"/>
      <c r="I39" s="46"/>
      <c r="J39" s="46"/>
      <c r="K39" s="29"/>
      <c r="L39" s="29"/>
      <c r="M39" s="29"/>
      <c r="N39" s="29" t="s">
        <v>214</v>
      </c>
      <c r="O39" s="29"/>
    </row>
    <row r="40" spans="1:15" ht="15" customHeight="1">
      <c r="A40" s="29">
        <v>36</v>
      </c>
      <c r="B40" s="29">
        <v>1</v>
      </c>
      <c r="C40" s="40" t="s">
        <v>808</v>
      </c>
      <c r="D40" s="29" t="s">
        <v>119</v>
      </c>
      <c r="E40" s="29">
        <v>1</v>
      </c>
      <c r="F40" s="46">
        <v>1387.5</v>
      </c>
      <c r="G40" s="46"/>
      <c r="H40" s="46"/>
      <c r="I40" s="46"/>
      <c r="J40" s="46"/>
      <c r="K40" s="29"/>
      <c r="L40" s="29"/>
      <c r="M40" s="29"/>
      <c r="N40" s="29" t="s">
        <v>214</v>
      </c>
      <c r="O40" s="29"/>
    </row>
    <row r="41" spans="1:15" ht="15" customHeight="1">
      <c r="A41" s="29">
        <v>37</v>
      </c>
      <c r="B41" s="29">
        <v>1</v>
      </c>
      <c r="C41" s="40" t="s">
        <v>808</v>
      </c>
      <c r="D41" s="29" t="s">
        <v>120</v>
      </c>
      <c r="E41" s="29">
        <v>1</v>
      </c>
      <c r="F41" s="46">
        <v>10212</v>
      </c>
      <c r="G41" s="46"/>
      <c r="H41" s="46"/>
      <c r="I41" s="46"/>
      <c r="J41" s="46"/>
      <c r="K41" s="29"/>
      <c r="L41" s="29"/>
      <c r="M41" s="29"/>
      <c r="N41" s="29" t="s">
        <v>214</v>
      </c>
      <c r="O41" s="29"/>
    </row>
    <row r="42" spans="1:15" ht="15" customHeight="1">
      <c r="A42" s="29">
        <v>38</v>
      </c>
      <c r="B42" s="40" t="s">
        <v>766</v>
      </c>
      <c r="C42" s="40" t="s">
        <v>808</v>
      </c>
      <c r="D42" s="29" t="s">
        <v>142</v>
      </c>
      <c r="E42" s="29">
        <v>1</v>
      </c>
      <c r="F42" s="46">
        <v>50</v>
      </c>
      <c r="G42" s="46"/>
      <c r="H42" s="46"/>
      <c r="I42" s="46"/>
      <c r="J42" s="46">
        <v>50</v>
      </c>
      <c r="K42" s="29"/>
      <c r="L42" s="29"/>
      <c r="M42" s="29"/>
      <c r="N42" s="29" t="s">
        <v>307</v>
      </c>
      <c r="O42" s="29"/>
    </row>
    <row r="43" spans="1:15" ht="15" customHeight="1">
      <c r="A43" s="29">
        <v>39</v>
      </c>
      <c r="B43" s="40" t="s">
        <v>766</v>
      </c>
      <c r="C43" s="40" t="s">
        <v>808</v>
      </c>
      <c r="D43" s="29" t="s">
        <v>143</v>
      </c>
      <c r="E43" s="29">
        <v>1</v>
      </c>
      <c r="F43" s="46">
        <v>59.94</v>
      </c>
      <c r="G43" s="46"/>
      <c r="H43" s="46"/>
      <c r="I43" s="46"/>
      <c r="J43" s="46"/>
      <c r="K43" s="29"/>
      <c r="L43" s="29"/>
      <c r="M43" s="29"/>
      <c r="N43" s="29" t="s">
        <v>302</v>
      </c>
      <c r="O43" s="29"/>
    </row>
    <row r="44" spans="1:15" ht="15" customHeight="1">
      <c r="A44" s="29">
        <v>40</v>
      </c>
      <c r="B44" s="29"/>
      <c r="C44" s="40" t="s">
        <v>808</v>
      </c>
      <c r="D44" s="39" t="s">
        <v>144</v>
      </c>
      <c r="E44" s="39"/>
      <c r="F44" s="46"/>
      <c r="G44" s="46"/>
      <c r="H44" s="46"/>
      <c r="I44" s="46"/>
      <c r="J44" s="46"/>
      <c r="K44" s="29"/>
      <c r="L44" s="29"/>
      <c r="M44" s="29"/>
      <c r="N44" s="29"/>
      <c r="O44" s="29"/>
    </row>
    <row r="45" spans="1:15" ht="15" customHeight="1">
      <c r="A45" s="29">
        <v>41</v>
      </c>
      <c r="B45" s="29">
        <v>1</v>
      </c>
      <c r="C45" s="40" t="s">
        <v>808</v>
      </c>
      <c r="D45" s="29" t="s">
        <v>817</v>
      </c>
      <c r="E45" s="29"/>
      <c r="F45" s="46">
        <v>2116.8633333333332</v>
      </c>
      <c r="G45" s="46"/>
      <c r="H45" s="46"/>
      <c r="I45" s="46"/>
      <c r="J45" s="46"/>
      <c r="K45" s="29"/>
      <c r="L45" s="29"/>
      <c r="M45" s="29"/>
      <c r="N45" s="29"/>
      <c r="O45" s="29"/>
    </row>
    <row r="46" spans="1:15" ht="15" customHeight="1">
      <c r="A46" s="29">
        <v>42</v>
      </c>
      <c r="B46" s="29">
        <v>2</v>
      </c>
      <c r="C46" s="40" t="s">
        <v>808</v>
      </c>
      <c r="D46" s="29" t="s">
        <v>818</v>
      </c>
      <c r="E46" s="29"/>
      <c r="F46" s="46">
        <v>199.8</v>
      </c>
      <c r="G46" s="46"/>
      <c r="H46" s="46"/>
      <c r="I46" s="46"/>
      <c r="J46" s="46"/>
      <c r="K46" s="29"/>
      <c r="L46" s="29"/>
      <c r="M46" s="29"/>
      <c r="N46" s="29" t="s">
        <v>733</v>
      </c>
      <c r="O46" s="29"/>
    </row>
    <row r="47" spans="1:15" ht="15" customHeight="1">
      <c r="A47" s="29">
        <v>43</v>
      </c>
      <c r="B47" s="40" t="s">
        <v>108</v>
      </c>
      <c r="C47" s="40" t="s">
        <v>808</v>
      </c>
      <c r="D47" s="29" t="s">
        <v>734</v>
      </c>
      <c r="E47" s="29"/>
      <c r="F47" s="46">
        <v>175.4366666666667</v>
      </c>
      <c r="G47" s="46"/>
      <c r="H47" s="46"/>
      <c r="I47" s="46"/>
      <c r="J47" s="46"/>
      <c r="K47" s="29"/>
      <c r="L47" s="29"/>
      <c r="M47" s="29"/>
      <c r="N47" s="29"/>
      <c r="O47" s="29"/>
    </row>
    <row r="48" spans="1:15" ht="15" customHeight="1">
      <c r="A48" s="29">
        <v>44</v>
      </c>
      <c r="B48" s="40" t="s">
        <v>12</v>
      </c>
      <c r="C48" s="40" t="s">
        <v>735</v>
      </c>
      <c r="D48" s="29" t="s">
        <v>145</v>
      </c>
      <c r="E48" s="29"/>
      <c r="F48" s="46">
        <v>240.37777777777779</v>
      </c>
      <c r="G48" s="46"/>
      <c r="H48" s="46"/>
      <c r="I48" s="46"/>
      <c r="J48" s="46"/>
      <c r="K48" s="29"/>
      <c r="L48" s="29"/>
      <c r="M48" s="29"/>
      <c r="N48" s="29"/>
      <c r="O48" s="29"/>
    </row>
    <row r="49" spans="1:15" ht="15" customHeight="1">
      <c r="A49" s="29">
        <v>45</v>
      </c>
      <c r="B49" s="40" t="s">
        <v>763</v>
      </c>
      <c r="C49" s="40" t="s">
        <v>735</v>
      </c>
      <c r="D49" s="29" t="s">
        <v>250</v>
      </c>
      <c r="E49" s="29"/>
      <c r="F49" s="46">
        <v>125.36571428571428</v>
      </c>
      <c r="G49" s="46"/>
      <c r="H49" s="46"/>
      <c r="I49" s="46"/>
      <c r="J49" s="46"/>
      <c r="K49" s="29"/>
      <c r="L49" s="29"/>
      <c r="M49" s="29"/>
      <c r="N49" s="29"/>
      <c r="O49" s="29"/>
    </row>
    <row r="50" spans="1:15" ht="15" customHeight="1">
      <c r="A50" s="29">
        <v>46</v>
      </c>
      <c r="B50" s="40" t="s">
        <v>766</v>
      </c>
      <c r="C50" s="40" t="s">
        <v>735</v>
      </c>
      <c r="D50" s="29" t="s">
        <v>48</v>
      </c>
      <c r="E50" s="29"/>
      <c r="F50" s="46">
        <v>54.97</v>
      </c>
      <c r="G50" s="46"/>
      <c r="H50" s="46"/>
      <c r="I50" s="46"/>
      <c r="J50" s="46"/>
      <c r="K50" s="29"/>
      <c r="L50" s="29"/>
      <c r="M50" s="29"/>
      <c r="N50" s="29"/>
      <c r="O50" s="29"/>
    </row>
    <row r="51" spans="1:15" ht="15" customHeight="1">
      <c r="A51" s="29">
        <v>47</v>
      </c>
      <c r="B51" s="29"/>
      <c r="C51" s="40"/>
      <c r="D51" s="29"/>
      <c r="E51" s="29"/>
      <c r="F51" s="46"/>
      <c r="G51" s="46"/>
      <c r="H51" s="46"/>
      <c r="I51" s="46"/>
      <c r="J51" s="46"/>
      <c r="K51" s="29"/>
      <c r="L51" s="29"/>
      <c r="M51" s="29"/>
      <c r="N51" s="29"/>
      <c r="O51" s="29"/>
    </row>
    <row r="52" spans="1:15" ht="15" customHeight="1">
      <c r="A52" s="29">
        <v>48</v>
      </c>
      <c r="B52" s="29"/>
      <c r="C52" s="40"/>
      <c r="D52" s="29"/>
      <c r="E52" s="29"/>
      <c r="F52" s="46"/>
      <c r="G52" s="46"/>
      <c r="H52" s="46"/>
      <c r="I52" s="46"/>
      <c r="J52" s="46"/>
      <c r="K52" s="29"/>
      <c r="L52" s="29"/>
      <c r="M52" s="29"/>
      <c r="N52" s="29"/>
      <c r="O52" s="29"/>
    </row>
    <row r="53" spans="1:15" ht="15" customHeight="1">
      <c r="A53" s="29">
        <v>49</v>
      </c>
      <c r="B53" s="29"/>
      <c r="C53" s="40"/>
      <c r="D53" s="45" t="s">
        <v>667</v>
      </c>
      <c r="E53" s="45"/>
      <c r="F53" s="46"/>
      <c r="G53" s="46"/>
      <c r="H53" s="46"/>
      <c r="I53" s="46"/>
      <c r="J53" s="46"/>
      <c r="K53" s="29"/>
      <c r="L53" s="29"/>
      <c r="M53" s="29"/>
      <c r="N53" s="29"/>
      <c r="O53" s="29"/>
    </row>
    <row r="54" spans="1:15" ht="15" customHeight="1">
      <c r="A54" s="29">
        <v>50</v>
      </c>
      <c r="B54" s="40" t="s">
        <v>107</v>
      </c>
      <c r="C54" s="47" t="s">
        <v>668</v>
      </c>
      <c r="D54" s="29" t="s">
        <v>503</v>
      </c>
      <c r="E54" s="29">
        <v>1</v>
      </c>
      <c r="F54" s="46">
        <v>226.16</v>
      </c>
      <c r="G54" s="46"/>
      <c r="H54" s="46"/>
      <c r="I54" s="46"/>
      <c r="J54" s="46"/>
      <c r="K54" s="29"/>
      <c r="L54" s="29"/>
      <c r="M54" s="29"/>
      <c r="N54" s="29" t="s">
        <v>303</v>
      </c>
      <c r="O54" s="29"/>
    </row>
    <row r="55" spans="1:15" ht="15" customHeight="1">
      <c r="A55" s="29">
        <v>51</v>
      </c>
      <c r="B55" s="40">
        <v>1</v>
      </c>
      <c r="C55" s="47" t="s">
        <v>669</v>
      </c>
      <c r="D55" s="29" t="s">
        <v>182</v>
      </c>
      <c r="E55" s="29">
        <v>1</v>
      </c>
      <c r="F55" s="46">
        <v>2664</v>
      </c>
      <c r="G55" s="46"/>
      <c r="H55" s="46"/>
      <c r="I55" s="46"/>
      <c r="J55" s="46"/>
      <c r="K55" s="29"/>
      <c r="L55" s="29"/>
      <c r="M55" s="29"/>
      <c r="N55" s="29" t="s">
        <v>183</v>
      </c>
      <c r="O55" s="29"/>
    </row>
    <row r="56" spans="1:15" ht="15" customHeight="1">
      <c r="A56" s="29">
        <v>52</v>
      </c>
      <c r="B56" s="40" t="s">
        <v>845</v>
      </c>
      <c r="C56" s="47" t="s">
        <v>670</v>
      </c>
      <c r="D56" s="29" t="s">
        <v>317</v>
      </c>
      <c r="E56" s="29">
        <v>1</v>
      </c>
      <c r="F56" s="46">
        <v>333</v>
      </c>
      <c r="G56" s="46"/>
      <c r="H56" s="46"/>
      <c r="I56" s="46"/>
      <c r="J56" s="46"/>
      <c r="K56" s="29"/>
      <c r="L56" s="29"/>
      <c r="M56" s="29"/>
      <c r="N56" s="29" t="s">
        <v>195</v>
      </c>
      <c r="O56" s="29"/>
    </row>
    <row r="57" spans="1:15" ht="15" customHeight="1">
      <c r="A57" s="29">
        <v>53</v>
      </c>
      <c r="B57" s="40" t="s">
        <v>845</v>
      </c>
      <c r="C57" s="47" t="s">
        <v>670</v>
      </c>
      <c r="D57" s="29" t="s">
        <v>101</v>
      </c>
      <c r="E57" s="29">
        <v>1</v>
      </c>
      <c r="F57" s="46">
        <v>1665</v>
      </c>
      <c r="G57" s="46"/>
      <c r="H57" s="46"/>
      <c r="I57" s="46"/>
      <c r="J57" s="46"/>
      <c r="K57" s="29"/>
      <c r="L57" s="29"/>
      <c r="M57" s="29"/>
      <c r="N57" s="29" t="s">
        <v>195</v>
      </c>
      <c r="O57" s="29"/>
    </row>
    <row r="58" spans="1:15" ht="15" customHeight="1">
      <c r="A58" s="29">
        <v>54</v>
      </c>
      <c r="B58" s="40">
        <v>1</v>
      </c>
      <c r="C58" s="47" t="s">
        <v>670</v>
      </c>
      <c r="D58" s="29" t="s">
        <v>105</v>
      </c>
      <c r="E58" s="29">
        <v>1</v>
      </c>
      <c r="F58" s="46">
        <v>6327</v>
      </c>
      <c r="G58" s="46"/>
      <c r="H58" s="46"/>
      <c r="I58" s="46"/>
      <c r="J58" s="46"/>
      <c r="K58" s="29"/>
      <c r="L58" s="29"/>
      <c r="M58" s="29"/>
      <c r="N58" s="29" t="s">
        <v>112</v>
      </c>
      <c r="O58" s="29"/>
    </row>
    <row r="59" spans="1:15" ht="15" customHeight="1">
      <c r="A59" s="29">
        <v>55</v>
      </c>
      <c r="B59" s="40" t="s">
        <v>671</v>
      </c>
      <c r="C59" s="47" t="s">
        <v>672</v>
      </c>
      <c r="D59" s="29" t="s">
        <v>532</v>
      </c>
      <c r="E59" s="29">
        <v>1</v>
      </c>
      <c r="F59" s="46">
        <v>191.1</v>
      </c>
      <c r="G59" s="46"/>
      <c r="H59" s="46"/>
      <c r="I59" s="46"/>
      <c r="J59" s="46"/>
      <c r="K59" s="29"/>
      <c r="L59" s="29"/>
      <c r="M59" s="29"/>
      <c r="N59" s="29" t="s">
        <v>179</v>
      </c>
      <c r="O59" s="29"/>
    </row>
    <row r="60" spans="1:15" ht="15" customHeight="1">
      <c r="A60" s="29">
        <v>56</v>
      </c>
      <c r="B60" s="40" t="s">
        <v>814</v>
      </c>
      <c r="C60" s="47" t="s">
        <v>669</v>
      </c>
      <c r="D60" s="29" t="s">
        <v>532</v>
      </c>
      <c r="E60" s="29">
        <v>1</v>
      </c>
      <c r="F60" s="46">
        <v>299.7</v>
      </c>
      <c r="G60" s="46"/>
      <c r="H60" s="46"/>
      <c r="I60" s="46"/>
      <c r="J60" s="46"/>
      <c r="K60" s="29"/>
      <c r="L60" s="29"/>
      <c r="M60" s="29"/>
      <c r="N60" s="29" t="s">
        <v>179</v>
      </c>
      <c r="O60" s="29"/>
    </row>
    <row r="61" spans="1:15" ht="15" customHeight="1">
      <c r="A61" s="29">
        <v>57</v>
      </c>
      <c r="B61" s="40" t="s">
        <v>814</v>
      </c>
      <c r="C61" s="47" t="s">
        <v>669</v>
      </c>
      <c r="D61" s="29" t="s">
        <v>215</v>
      </c>
      <c r="E61" s="29">
        <v>1</v>
      </c>
      <c r="F61" s="46">
        <v>324.19</v>
      </c>
      <c r="G61" s="46"/>
      <c r="H61" s="46"/>
      <c r="I61" s="46"/>
      <c r="J61" s="46"/>
      <c r="K61" s="29"/>
      <c r="L61" s="29"/>
      <c r="M61" s="29"/>
      <c r="N61" s="29" t="s">
        <v>179</v>
      </c>
      <c r="O61" s="29"/>
    </row>
    <row r="62" spans="1:15" ht="15" customHeight="1">
      <c r="A62" s="29">
        <v>58</v>
      </c>
      <c r="B62" s="40" t="s">
        <v>673</v>
      </c>
      <c r="C62" s="47" t="s">
        <v>669</v>
      </c>
      <c r="D62" s="29" t="s">
        <v>216</v>
      </c>
      <c r="E62" s="29">
        <v>1</v>
      </c>
      <c r="F62" s="46">
        <v>187.63</v>
      </c>
      <c r="G62" s="46"/>
      <c r="H62" s="46"/>
      <c r="I62" s="46"/>
      <c r="J62" s="46"/>
      <c r="K62" s="29"/>
      <c r="L62" s="29"/>
      <c r="M62" s="29"/>
      <c r="N62" s="29" t="s">
        <v>179</v>
      </c>
      <c r="O62" s="29"/>
    </row>
    <row r="63" spans="1:15" ht="15" customHeight="1">
      <c r="A63" s="29">
        <v>59</v>
      </c>
      <c r="B63" s="40" t="s">
        <v>815</v>
      </c>
      <c r="C63" s="47" t="s">
        <v>674</v>
      </c>
      <c r="D63" s="29" t="s">
        <v>217</v>
      </c>
      <c r="E63" s="29">
        <v>1</v>
      </c>
      <c r="F63" s="46">
        <v>187.63</v>
      </c>
      <c r="G63" s="46"/>
      <c r="H63" s="46"/>
      <c r="I63" s="46"/>
      <c r="J63" s="46"/>
      <c r="K63" s="29"/>
      <c r="L63" s="29"/>
      <c r="M63" s="29"/>
      <c r="N63" s="29" t="s">
        <v>179</v>
      </c>
      <c r="O63" s="29"/>
    </row>
    <row r="64" spans="1:15" ht="15" customHeight="1">
      <c r="A64" s="29">
        <v>60</v>
      </c>
      <c r="B64" s="40" t="s">
        <v>811</v>
      </c>
      <c r="C64" s="47" t="s">
        <v>675</v>
      </c>
      <c r="D64" s="29" t="s">
        <v>218</v>
      </c>
      <c r="E64" s="29">
        <v>1</v>
      </c>
      <c r="F64" s="46">
        <v>188.7</v>
      </c>
      <c r="G64" s="46"/>
      <c r="H64" s="46"/>
      <c r="I64" s="46"/>
      <c r="J64" s="46"/>
      <c r="K64" s="29"/>
      <c r="L64" s="29"/>
      <c r="M64" s="29"/>
      <c r="N64" s="29" t="s">
        <v>179</v>
      </c>
      <c r="O64" s="29"/>
    </row>
    <row r="65" spans="1:15" ht="15" customHeight="1">
      <c r="A65" s="29">
        <v>61</v>
      </c>
      <c r="B65" s="40" t="s">
        <v>810</v>
      </c>
      <c r="C65" s="47" t="s">
        <v>675</v>
      </c>
      <c r="D65" s="29" t="s">
        <v>117</v>
      </c>
      <c r="E65" s="29">
        <v>1</v>
      </c>
      <c r="F65" s="46">
        <v>133.19999999999999</v>
      </c>
      <c r="G65" s="46"/>
      <c r="H65" s="46"/>
      <c r="I65" s="46"/>
      <c r="J65" s="46"/>
      <c r="K65" s="29"/>
      <c r="L65" s="29"/>
      <c r="M65" s="29"/>
      <c r="N65" s="29" t="s">
        <v>181</v>
      </c>
      <c r="O65" s="29"/>
    </row>
    <row r="66" spans="1:15" ht="15" customHeight="1">
      <c r="A66" s="29">
        <v>62</v>
      </c>
      <c r="B66" s="40" t="s">
        <v>811</v>
      </c>
      <c r="C66" s="47" t="s">
        <v>675</v>
      </c>
      <c r="D66" s="29" t="s">
        <v>676</v>
      </c>
      <c r="E66" s="29">
        <v>1</v>
      </c>
      <c r="F66" s="46">
        <v>222</v>
      </c>
      <c r="G66" s="46"/>
      <c r="H66" s="46"/>
      <c r="I66" s="46"/>
      <c r="J66" s="46"/>
      <c r="K66" s="29"/>
      <c r="L66" s="29"/>
      <c r="M66" s="29"/>
      <c r="N66" s="29" t="s">
        <v>181</v>
      </c>
      <c r="O66" s="29"/>
    </row>
    <row r="67" spans="1:15" ht="15" customHeight="1">
      <c r="A67" s="29">
        <v>63</v>
      </c>
      <c r="B67" s="40" t="s">
        <v>677</v>
      </c>
      <c r="C67" s="47" t="s">
        <v>675</v>
      </c>
      <c r="D67" s="29" t="s">
        <v>49</v>
      </c>
      <c r="E67" s="29">
        <v>1</v>
      </c>
      <c r="F67" s="46">
        <v>59.94</v>
      </c>
      <c r="G67" s="46"/>
      <c r="H67" s="46"/>
      <c r="I67" s="46"/>
      <c r="J67" s="46"/>
      <c r="K67" s="29"/>
      <c r="L67" s="29"/>
      <c r="M67" s="29"/>
      <c r="N67" s="29" t="s">
        <v>302</v>
      </c>
      <c r="O67" s="29"/>
    </row>
    <row r="68" spans="1:15" ht="15" customHeight="1">
      <c r="A68" s="29">
        <v>64</v>
      </c>
      <c r="B68" s="40" t="s">
        <v>810</v>
      </c>
      <c r="C68" s="40" t="s">
        <v>678</v>
      </c>
      <c r="D68" s="29" t="s">
        <v>546</v>
      </c>
      <c r="E68" s="29">
        <v>0</v>
      </c>
      <c r="F68" s="46">
        <v>187.8</v>
      </c>
      <c r="G68" s="46">
        <v>0.6</v>
      </c>
      <c r="H68" s="46"/>
      <c r="I68" s="46"/>
      <c r="J68" s="46"/>
      <c r="K68" s="29"/>
      <c r="L68" s="29"/>
      <c r="M68" s="29"/>
      <c r="N68" s="29" t="s">
        <v>633</v>
      </c>
      <c r="O68" s="29"/>
    </row>
    <row r="69" spans="1:15" ht="15" customHeight="1">
      <c r="A69" s="29">
        <v>65</v>
      </c>
      <c r="B69" s="40" t="s">
        <v>107</v>
      </c>
      <c r="C69" s="40" t="s">
        <v>52</v>
      </c>
      <c r="D69" s="29" t="s">
        <v>430</v>
      </c>
      <c r="E69" s="29">
        <v>0</v>
      </c>
      <c r="F69" s="46">
        <v>115.81</v>
      </c>
      <c r="G69" s="46">
        <v>0.37</v>
      </c>
      <c r="H69" s="46"/>
      <c r="I69" s="46"/>
      <c r="J69" s="46"/>
      <c r="K69" s="29"/>
      <c r="L69" s="29"/>
      <c r="M69" s="29"/>
      <c r="N69" s="29" t="s">
        <v>496</v>
      </c>
      <c r="O69" s="29"/>
    </row>
    <row r="70" spans="1:15" ht="15" customHeight="1">
      <c r="A70" s="29">
        <v>66</v>
      </c>
      <c r="B70" s="40" t="s">
        <v>107</v>
      </c>
      <c r="C70" s="40" t="s">
        <v>52</v>
      </c>
      <c r="D70" s="29" t="s">
        <v>546</v>
      </c>
      <c r="E70" s="29">
        <v>0</v>
      </c>
      <c r="F70" s="46">
        <v>112.66</v>
      </c>
      <c r="G70" s="46">
        <v>0.36</v>
      </c>
      <c r="H70" s="46"/>
      <c r="I70" s="46"/>
      <c r="J70" s="46"/>
      <c r="K70" s="29"/>
      <c r="L70" s="29"/>
      <c r="M70" s="29"/>
      <c r="N70" s="29" t="s">
        <v>504</v>
      </c>
      <c r="O70" s="29"/>
    </row>
    <row r="71" spans="1:15" ht="15" customHeight="1">
      <c r="A71" s="29">
        <v>67</v>
      </c>
      <c r="B71" s="40" t="s">
        <v>12</v>
      </c>
      <c r="C71" s="40" t="s">
        <v>52</v>
      </c>
      <c r="D71" s="29" t="s">
        <v>499</v>
      </c>
      <c r="E71" s="29">
        <v>0</v>
      </c>
      <c r="F71" s="46">
        <v>237.88</v>
      </c>
      <c r="G71" s="46">
        <v>0.76</v>
      </c>
      <c r="H71" s="46"/>
      <c r="I71" s="46"/>
      <c r="J71" s="46"/>
      <c r="K71" s="29" t="s">
        <v>502</v>
      </c>
      <c r="L71" s="29"/>
      <c r="M71" s="29"/>
      <c r="N71" s="29" t="s">
        <v>411</v>
      </c>
      <c r="O71" s="29"/>
    </row>
    <row r="72" spans="1:15" ht="15" customHeight="1">
      <c r="A72" s="29">
        <v>68</v>
      </c>
      <c r="B72" s="40" t="s">
        <v>12</v>
      </c>
      <c r="C72" s="40" t="s">
        <v>52</v>
      </c>
      <c r="D72" s="29" t="s">
        <v>505</v>
      </c>
      <c r="E72" s="29">
        <v>0</v>
      </c>
      <c r="F72" s="46">
        <v>175.28</v>
      </c>
      <c r="G72" s="46">
        <v>0.56000000000000005</v>
      </c>
      <c r="H72" s="46"/>
      <c r="I72" s="46"/>
      <c r="J72" s="46"/>
      <c r="K72" s="29"/>
      <c r="L72" s="29"/>
      <c r="M72" s="29"/>
      <c r="N72" s="29" t="s">
        <v>581</v>
      </c>
      <c r="O72" s="29"/>
    </row>
    <row r="73" spans="1:15" ht="15" customHeight="1">
      <c r="A73" s="29">
        <v>69</v>
      </c>
      <c r="B73" s="40" t="s">
        <v>809</v>
      </c>
      <c r="C73" s="40" t="s">
        <v>678</v>
      </c>
      <c r="D73" s="29" t="s">
        <v>535</v>
      </c>
      <c r="E73" s="29">
        <v>0</v>
      </c>
      <c r="F73" s="46">
        <v>250.4</v>
      </c>
      <c r="G73" s="46">
        <v>0.8</v>
      </c>
      <c r="H73" s="46"/>
      <c r="I73" s="46"/>
      <c r="J73" s="46"/>
      <c r="K73" s="29"/>
      <c r="L73" s="29"/>
      <c r="M73" s="29"/>
      <c r="N73" s="29" t="s">
        <v>581</v>
      </c>
      <c r="O73" s="29"/>
    </row>
    <row r="74" spans="1:15" ht="15" customHeight="1">
      <c r="A74" s="29">
        <v>70</v>
      </c>
      <c r="B74" s="40" t="s">
        <v>809</v>
      </c>
      <c r="C74" s="40" t="s">
        <v>678</v>
      </c>
      <c r="D74" s="29" t="s">
        <v>532</v>
      </c>
      <c r="E74" s="29">
        <v>0</v>
      </c>
      <c r="F74" s="46">
        <v>228.49</v>
      </c>
      <c r="G74" s="46">
        <v>0.73</v>
      </c>
      <c r="H74" s="46"/>
      <c r="I74" s="46"/>
      <c r="J74" s="46"/>
      <c r="K74" s="29"/>
      <c r="L74" s="29"/>
      <c r="M74" s="29"/>
      <c r="N74" s="29" t="s">
        <v>581</v>
      </c>
      <c r="O74" s="29"/>
    </row>
    <row r="75" spans="1:15" ht="15" customHeight="1">
      <c r="A75" s="29">
        <v>71</v>
      </c>
      <c r="B75" s="40" t="s">
        <v>810</v>
      </c>
      <c r="C75" s="40" t="s">
        <v>678</v>
      </c>
      <c r="D75" s="29" t="s">
        <v>557</v>
      </c>
      <c r="E75" s="29">
        <v>0</v>
      </c>
      <c r="F75" s="46">
        <v>112.66</v>
      </c>
      <c r="G75" s="46">
        <v>0.36</v>
      </c>
      <c r="H75" s="46"/>
      <c r="I75" s="46"/>
      <c r="J75" s="46"/>
      <c r="K75" s="29"/>
      <c r="L75" s="29"/>
      <c r="M75" s="29"/>
      <c r="N75" s="29" t="s">
        <v>581</v>
      </c>
      <c r="O75" s="29"/>
    </row>
    <row r="76" spans="1:15" ht="15" customHeight="1">
      <c r="A76" s="29">
        <v>72</v>
      </c>
      <c r="B76" s="40" t="s">
        <v>811</v>
      </c>
      <c r="C76" s="40" t="s">
        <v>678</v>
      </c>
      <c r="D76" s="29" t="s">
        <v>392</v>
      </c>
      <c r="E76" s="29">
        <v>0</v>
      </c>
      <c r="F76" s="46">
        <v>144.51</v>
      </c>
      <c r="G76" s="46"/>
      <c r="H76" s="46"/>
      <c r="I76" s="46">
        <v>8.67</v>
      </c>
      <c r="J76" s="46">
        <v>104.04</v>
      </c>
      <c r="K76" s="29">
        <v>0.38900000000000001</v>
      </c>
      <c r="L76" s="29">
        <v>40.47</v>
      </c>
      <c r="M76" s="29"/>
      <c r="N76" s="29" t="s">
        <v>147</v>
      </c>
      <c r="O76" s="29"/>
    </row>
    <row r="77" spans="1:15" ht="15" customHeight="1">
      <c r="A77" s="29">
        <v>73</v>
      </c>
      <c r="B77" s="40" t="s">
        <v>810</v>
      </c>
      <c r="C77" s="40" t="s">
        <v>678</v>
      </c>
      <c r="D77" s="29" t="s">
        <v>393</v>
      </c>
      <c r="E77" s="29">
        <v>0</v>
      </c>
      <c r="F77" s="46">
        <v>108</v>
      </c>
      <c r="G77" s="46"/>
      <c r="H77" s="46"/>
      <c r="I77" s="46">
        <v>4.5</v>
      </c>
      <c r="J77" s="46">
        <v>54</v>
      </c>
      <c r="K77" s="29">
        <v>0.38900000000000001</v>
      </c>
      <c r="L77" s="29">
        <v>21.01</v>
      </c>
      <c r="M77" s="29"/>
      <c r="N77" s="29" t="s">
        <v>492</v>
      </c>
      <c r="O77" s="29"/>
    </row>
    <row r="78" spans="1:15" ht="15" customHeight="1">
      <c r="A78" s="29">
        <v>74</v>
      </c>
      <c r="B78" s="40" t="s">
        <v>811</v>
      </c>
      <c r="C78" s="40" t="s">
        <v>678</v>
      </c>
      <c r="D78" s="29" t="s">
        <v>561</v>
      </c>
      <c r="E78" s="29">
        <v>0</v>
      </c>
      <c r="F78" s="46">
        <v>416.29</v>
      </c>
      <c r="G78" s="46">
        <v>1.33</v>
      </c>
      <c r="H78" s="46"/>
      <c r="I78" s="46"/>
      <c r="J78" s="46">
        <v>416.29</v>
      </c>
      <c r="K78" s="29"/>
      <c r="L78" s="29"/>
      <c r="M78" s="29"/>
      <c r="N78" s="29" t="s">
        <v>398</v>
      </c>
      <c r="O78" s="29"/>
    </row>
    <row r="79" spans="1:15" ht="15" customHeight="1">
      <c r="A79" s="29">
        <v>75</v>
      </c>
      <c r="B79" s="40" t="s">
        <v>679</v>
      </c>
      <c r="C79" s="40" t="s">
        <v>680</v>
      </c>
      <c r="D79" s="29" t="s">
        <v>557</v>
      </c>
      <c r="E79" s="29">
        <v>0</v>
      </c>
      <c r="F79" s="46">
        <v>215.97</v>
      </c>
      <c r="G79" s="46">
        <v>0.6925</v>
      </c>
      <c r="H79" s="46"/>
      <c r="I79" s="46"/>
      <c r="J79" s="46">
        <v>215.97</v>
      </c>
      <c r="K79" s="29"/>
      <c r="L79" s="29"/>
      <c r="M79" s="29"/>
      <c r="N79" s="29" t="s">
        <v>391</v>
      </c>
      <c r="O79" s="29"/>
    </row>
    <row r="80" spans="1:15" ht="15" customHeight="1">
      <c r="A80" s="29">
        <v>76</v>
      </c>
      <c r="B80" s="40" t="s">
        <v>809</v>
      </c>
      <c r="C80" s="40" t="s">
        <v>678</v>
      </c>
      <c r="D80" s="29" t="s">
        <v>533</v>
      </c>
      <c r="E80" s="29">
        <v>0</v>
      </c>
      <c r="F80" s="46">
        <v>416.29</v>
      </c>
      <c r="G80" s="46">
        <v>1.33</v>
      </c>
      <c r="H80" s="46"/>
      <c r="I80" s="46"/>
      <c r="J80" s="46">
        <v>416.29</v>
      </c>
      <c r="K80" s="29"/>
      <c r="L80" s="29"/>
      <c r="M80" s="29"/>
      <c r="N80" s="29" t="s">
        <v>391</v>
      </c>
      <c r="O80" s="29"/>
    </row>
    <row r="81" spans="1:15" ht="15" customHeight="1">
      <c r="A81" s="29">
        <v>77</v>
      </c>
      <c r="B81" s="40" t="s">
        <v>809</v>
      </c>
      <c r="C81" s="40" t="s">
        <v>678</v>
      </c>
      <c r="D81" s="29" t="s">
        <v>493</v>
      </c>
      <c r="E81" s="29">
        <v>0</v>
      </c>
      <c r="F81" s="46">
        <v>416.29</v>
      </c>
      <c r="G81" s="46">
        <v>1.33</v>
      </c>
      <c r="H81" s="46"/>
      <c r="I81" s="46"/>
      <c r="J81" s="46">
        <v>416.29</v>
      </c>
      <c r="K81" s="29"/>
      <c r="L81" s="29"/>
      <c r="M81" s="29"/>
      <c r="N81" s="29" t="s">
        <v>391</v>
      </c>
      <c r="O81" s="29"/>
    </row>
    <row r="82" spans="1:15" ht="15" customHeight="1">
      <c r="A82" s="29">
        <v>78</v>
      </c>
      <c r="B82" s="40" t="s">
        <v>809</v>
      </c>
      <c r="C82" s="40" t="s">
        <v>678</v>
      </c>
      <c r="D82" s="29" t="s">
        <v>494</v>
      </c>
      <c r="E82" s="29">
        <v>0</v>
      </c>
      <c r="F82" s="46">
        <v>416.29</v>
      </c>
      <c r="G82" s="46">
        <v>1.33</v>
      </c>
      <c r="H82" s="46"/>
      <c r="I82" s="46"/>
      <c r="J82" s="46">
        <v>416.29</v>
      </c>
      <c r="K82" s="29"/>
      <c r="L82" s="29"/>
      <c r="M82" s="29"/>
      <c r="N82" s="29" t="s">
        <v>391</v>
      </c>
      <c r="O82" s="29"/>
    </row>
    <row r="83" spans="1:15" ht="15" customHeight="1">
      <c r="A83" s="29">
        <v>79</v>
      </c>
      <c r="B83" s="40" t="s">
        <v>809</v>
      </c>
      <c r="C83" s="40" t="s">
        <v>678</v>
      </c>
      <c r="D83" s="29" t="s">
        <v>397</v>
      </c>
      <c r="E83" s="29">
        <v>0</v>
      </c>
      <c r="F83" s="46">
        <v>416.29</v>
      </c>
      <c r="G83" s="46">
        <v>1.33</v>
      </c>
      <c r="H83" s="46"/>
      <c r="I83" s="46"/>
      <c r="J83" s="46">
        <v>416.29</v>
      </c>
      <c r="K83" s="29"/>
      <c r="L83" s="29"/>
      <c r="M83" s="29"/>
      <c r="N83" s="29" t="s">
        <v>391</v>
      </c>
      <c r="O83" s="29"/>
    </row>
    <row r="84" spans="1:15" ht="15" customHeight="1">
      <c r="A84" s="29">
        <v>80</v>
      </c>
      <c r="B84" s="40" t="s">
        <v>809</v>
      </c>
      <c r="C84" s="40" t="s">
        <v>678</v>
      </c>
      <c r="D84" s="29" t="s">
        <v>534</v>
      </c>
      <c r="E84" s="29">
        <v>0</v>
      </c>
      <c r="F84" s="46">
        <v>381.86</v>
      </c>
      <c r="G84" s="46">
        <v>1.22</v>
      </c>
      <c r="H84" s="46"/>
      <c r="I84" s="46"/>
      <c r="J84" s="46">
        <v>381.86</v>
      </c>
      <c r="K84" s="29"/>
      <c r="L84" s="29"/>
      <c r="M84" s="29"/>
      <c r="N84" s="29" t="s">
        <v>391</v>
      </c>
      <c r="O84" s="29"/>
    </row>
    <row r="85" spans="1:15" ht="15" customHeight="1">
      <c r="A85" s="29">
        <v>81</v>
      </c>
      <c r="B85" s="40" t="s">
        <v>810</v>
      </c>
      <c r="C85" s="40" t="s">
        <v>678</v>
      </c>
      <c r="D85" s="29" t="s">
        <v>503</v>
      </c>
      <c r="E85" s="29">
        <v>1</v>
      </c>
      <c r="F85" s="46">
        <v>226.16</v>
      </c>
      <c r="G85" s="46"/>
      <c r="H85" s="46"/>
      <c r="I85" s="46"/>
      <c r="J85" s="46"/>
      <c r="K85" s="29"/>
      <c r="L85" s="29"/>
      <c r="M85" s="29"/>
      <c r="N85" s="29" t="s">
        <v>303</v>
      </c>
      <c r="O85" s="29"/>
    </row>
    <row r="86" spans="1:15" ht="15" customHeight="1">
      <c r="A86" s="29">
        <v>82</v>
      </c>
      <c r="B86" s="40" t="s">
        <v>845</v>
      </c>
      <c r="C86" s="40" t="s">
        <v>681</v>
      </c>
      <c r="D86" s="29" t="s">
        <v>101</v>
      </c>
      <c r="E86" s="29">
        <v>1</v>
      </c>
      <c r="F86" s="46">
        <v>1665</v>
      </c>
      <c r="G86" s="46"/>
      <c r="H86" s="46"/>
      <c r="I86" s="46"/>
      <c r="J86" s="46"/>
      <c r="K86" s="29"/>
      <c r="L86" s="29"/>
      <c r="M86" s="29"/>
      <c r="N86" s="29" t="s">
        <v>195</v>
      </c>
      <c r="O86" s="29"/>
    </row>
    <row r="87" spans="1:15" ht="15" customHeight="1">
      <c r="A87" s="29">
        <v>83</v>
      </c>
      <c r="B87" s="40" t="s">
        <v>845</v>
      </c>
      <c r="C87" s="40" t="s">
        <v>769</v>
      </c>
      <c r="D87" s="29" t="s">
        <v>101</v>
      </c>
      <c r="E87" s="29">
        <v>1</v>
      </c>
      <c r="F87" s="46">
        <v>666</v>
      </c>
      <c r="G87" s="46"/>
      <c r="H87" s="46"/>
      <c r="I87" s="46"/>
      <c r="J87" s="46"/>
      <c r="K87" s="29"/>
      <c r="L87" s="29"/>
      <c r="M87" s="29"/>
      <c r="N87" s="29" t="s">
        <v>102</v>
      </c>
      <c r="O87" s="29"/>
    </row>
    <row r="88" spans="1:15" ht="15" customHeight="1">
      <c r="A88" s="29">
        <v>84</v>
      </c>
      <c r="B88" s="40">
        <v>1</v>
      </c>
      <c r="C88" s="40" t="s">
        <v>769</v>
      </c>
      <c r="D88" s="29" t="s">
        <v>114</v>
      </c>
      <c r="E88" s="29">
        <v>1</v>
      </c>
      <c r="F88" s="46">
        <v>444</v>
      </c>
      <c r="G88" s="46"/>
      <c r="H88" s="46"/>
      <c r="I88" s="46"/>
      <c r="J88" s="46"/>
      <c r="K88" s="29"/>
      <c r="L88" s="29"/>
      <c r="M88" s="29"/>
      <c r="N88" s="29" t="s">
        <v>115</v>
      </c>
      <c r="O88" s="29"/>
    </row>
    <row r="89" spans="1:15" ht="15" customHeight="1">
      <c r="A89" s="29">
        <v>85</v>
      </c>
      <c r="B89" s="40" t="s">
        <v>682</v>
      </c>
      <c r="C89" s="40" t="s">
        <v>683</v>
      </c>
      <c r="D89" s="29" t="s">
        <v>532</v>
      </c>
      <c r="E89" s="29">
        <v>1</v>
      </c>
      <c r="F89" s="46">
        <v>191.1</v>
      </c>
      <c r="G89" s="46"/>
      <c r="H89" s="46"/>
      <c r="I89" s="46"/>
      <c r="J89" s="46"/>
      <c r="K89" s="29"/>
      <c r="L89" s="29"/>
      <c r="M89" s="29"/>
      <c r="N89" s="29" t="s">
        <v>179</v>
      </c>
      <c r="O89" s="29"/>
    </row>
    <row r="90" spans="1:15" ht="15" customHeight="1">
      <c r="A90" s="29">
        <v>86</v>
      </c>
      <c r="B90" s="40" t="s">
        <v>814</v>
      </c>
      <c r="C90" s="40" t="s">
        <v>681</v>
      </c>
      <c r="D90" s="29" t="s">
        <v>532</v>
      </c>
      <c r="E90" s="29">
        <v>1</v>
      </c>
      <c r="F90" s="46">
        <v>299.7</v>
      </c>
      <c r="G90" s="46"/>
      <c r="H90" s="46"/>
      <c r="I90" s="46"/>
      <c r="J90" s="46"/>
      <c r="K90" s="29"/>
      <c r="L90" s="29"/>
      <c r="M90" s="29"/>
      <c r="N90" s="29" t="s">
        <v>179</v>
      </c>
      <c r="O90" s="29"/>
    </row>
    <row r="91" spans="1:15" ht="15" customHeight="1">
      <c r="A91" s="29">
        <v>87</v>
      </c>
      <c r="B91" s="40" t="s">
        <v>814</v>
      </c>
      <c r="C91" s="40" t="s">
        <v>681</v>
      </c>
      <c r="D91" s="29" t="s">
        <v>215</v>
      </c>
      <c r="E91" s="29">
        <v>1</v>
      </c>
      <c r="F91" s="46">
        <v>324.19</v>
      </c>
      <c r="G91" s="46"/>
      <c r="H91" s="46"/>
      <c r="I91" s="46"/>
      <c r="J91" s="46"/>
      <c r="K91" s="29"/>
      <c r="L91" s="29"/>
      <c r="M91" s="29"/>
      <c r="N91" s="29" t="s">
        <v>179</v>
      </c>
      <c r="O91" s="29"/>
    </row>
    <row r="92" spans="1:15" ht="15" customHeight="1">
      <c r="A92" s="29">
        <v>88</v>
      </c>
      <c r="B92" s="40" t="s">
        <v>673</v>
      </c>
      <c r="C92" s="40" t="s">
        <v>681</v>
      </c>
      <c r="D92" s="29" t="s">
        <v>216</v>
      </c>
      <c r="E92" s="29">
        <v>1</v>
      </c>
      <c r="F92" s="46">
        <v>187.63</v>
      </c>
      <c r="G92" s="46"/>
      <c r="H92" s="46"/>
      <c r="I92" s="46"/>
      <c r="J92" s="46"/>
      <c r="K92" s="29"/>
      <c r="L92" s="29"/>
      <c r="M92" s="29"/>
      <c r="N92" s="29" t="s">
        <v>179</v>
      </c>
      <c r="O92" s="29"/>
    </row>
    <row r="93" spans="1:15" ht="15" customHeight="1">
      <c r="A93" s="29">
        <v>89</v>
      </c>
      <c r="B93" s="40" t="s">
        <v>815</v>
      </c>
      <c r="C93" s="40" t="s">
        <v>684</v>
      </c>
      <c r="D93" s="29" t="s">
        <v>217</v>
      </c>
      <c r="E93" s="29">
        <v>1</v>
      </c>
      <c r="F93" s="46">
        <v>187.63</v>
      </c>
      <c r="G93" s="46"/>
      <c r="H93" s="46"/>
      <c r="I93" s="46"/>
      <c r="J93" s="46"/>
      <c r="K93" s="29"/>
      <c r="L93" s="29"/>
      <c r="M93" s="29"/>
      <c r="N93" s="29" t="s">
        <v>179</v>
      </c>
      <c r="O93" s="29"/>
    </row>
    <row r="94" spans="1:15" ht="15" customHeight="1">
      <c r="A94" s="29">
        <v>90</v>
      </c>
      <c r="B94" s="40" t="s">
        <v>811</v>
      </c>
      <c r="C94" s="40" t="s">
        <v>678</v>
      </c>
      <c r="D94" s="29" t="s">
        <v>218</v>
      </c>
      <c r="E94" s="29">
        <v>1</v>
      </c>
      <c r="F94" s="46">
        <v>188.7</v>
      </c>
      <c r="G94" s="46"/>
      <c r="H94" s="46"/>
      <c r="I94" s="46"/>
      <c r="J94" s="46"/>
      <c r="K94" s="29"/>
      <c r="L94" s="29"/>
      <c r="M94" s="29"/>
      <c r="N94" s="29" t="s">
        <v>179</v>
      </c>
      <c r="O94" s="29"/>
    </row>
    <row r="95" spans="1:15" ht="15" customHeight="1">
      <c r="A95" s="29">
        <v>91</v>
      </c>
      <c r="B95" s="40" t="s">
        <v>810</v>
      </c>
      <c r="C95" s="40" t="s">
        <v>678</v>
      </c>
      <c r="D95" s="29" t="s">
        <v>117</v>
      </c>
      <c r="E95" s="29">
        <v>1</v>
      </c>
      <c r="F95" s="46">
        <v>133.19999999999999</v>
      </c>
      <c r="G95" s="46"/>
      <c r="H95" s="46"/>
      <c r="I95" s="46"/>
      <c r="J95" s="46"/>
      <c r="K95" s="29"/>
      <c r="L95" s="29"/>
      <c r="M95" s="29"/>
      <c r="N95" s="29" t="s">
        <v>181</v>
      </c>
      <c r="O95" s="29"/>
    </row>
    <row r="96" spans="1:15" ht="15" customHeight="1">
      <c r="A96" s="29">
        <v>92</v>
      </c>
      <c r="B96" s="40" t="s">
        <v>811</v>
      </c>
      <c r="C96" s="40" t="s">
        <v>678</v>
      </c>
      <c r="D96" s="29" t="s">
        <v>676</v>
      </c>
      <c r="E96" s="29">
        <v>1</v>
      </c>
      <c r="F96" s="46">
        <v>222</v>
      </c>
      <c r="G96" s="46"/>
      <c r="H96" s="46"/>
      <c r="I96" s="46"/>
      <c r="J96" s="46"/>
      <c r="K96" s="29"/>
      <c r="L96" s="29"/>
      <c r="M96" s="29"/>
      <c r="N96" s="29" t="s">
        <v>181</v>
      </c>
      <c r="O96" s="29"/>
    </row>
    <row r="97" spans="1:15" ht="15" customHeight="1">
      <c r="A97" s="29">
        <v>93</v>
      </c>
      <c r="B97" s="40" t="s">
        <v>677</v>
      </c>
      <c r="C97" s="40" t="s">
        <v>678</v>
      </c>
      <c r="D97" s="29" t="s">
        <v>141</v>
      </c>
      <c r="E97" s="29">
        <v>1</v>
      </c>
      <c r="F97" s="46">
        <v>59.94</v>
      </c>
      <c r="G97" s="46"/>
      <c r="H97" s="46"/>
      <c r="I97" s="46"/>
      <c r="J97" s="46"/>
      <c r="K97" s="29"/>
      <c r="L97" s="29"/>
      <c r="M97" s="29"/>
      <c r="N97" s="29" t="s">
        <v>302</v>
      </c>
      <c r="O97" s="29"/>
    </row>
    <row r="98" spans="1:15" ht="15" customHeight="1">
      <c r="A98" s="29">
        <v>94</v>
      </c>
      <c r="B98" s="29"/>
      <c r="C98" s="40"/>
      <c r="D98" s="39" t="s">
        <v>685</v>
      </c>
      <c r="E98" s="39"/>
      <c r="F98" s="46"/>
      <c r="G98" s="46"/>
      <c r="H98" s="46"/>
      <c r="I98" s="46"/>
      <c r="J98" s="46"/>
      <c r="K98" s="29"/>
      <c r="L98" s="29"/>
      <c r="M98" s="29"/>
      <c r="N98" s="29"/>
      <c r="O98" s="29"/>
    </row>
    <row r="99" spans="1:15" ht="15" customHeight="1">
      <c r="A99" s="29">
        <v>95</v>
      </c>
      <c r="B99" s="29">
        <v>1</v>
      </c>
      <c r="C99" s="40"/>
      <c r="D99" s="29" t="s">
        <v>686</v>
      </c>
      <c r="E99" s="29"/>
      <c r="F99" s="46">
        <v>1966.2857142857142</v>
      </c>
      <c r="G99" s="46"/>
      <c r="H99" s="46"/>
      <c r="I99" s="46"/>
      <c r="J99" s="46"/>
      <c r="K99" s="29"/>
      <c r="L99" s="29"/>
      <c r="M99" s="29"/>
      <c r="N99" s="29"/>
      <c r="O99" s="29"/>
    </row>
    <row r="100" spans="1:15" ht="15" customHeight="1">
      <c r="A100" s="29">
        <v>96</v>
      </c>
      <c r="B100" s="29">
        <v>2</v>
      </c>
      <c r="C100" s="40"/>
      <c r="D100" s="29" t="s">
        <v>687</v>
      </c>
      <c r="E100" s="29"/>
      <c r="F100" s="46" t="s">
        <v>688</v>
      </c>
      <c r="G100" s="46"/>
      <c r="H100" s="46"/>
      <c r="I100" s="46"/>
      <c r="J100" s="46"/>
      <c r="K100" s="29"/>
      <c r="L100" s="29"/>
      <c r="M100" s="29"/>
      <c r="N100" s="29" t="s">
        <v>689</v>
      </c>
      <c r="O100" s="29"/>
    </row>
    <row r="101" spans="1:15" ht="15" customHeight="1">
      <c r="A101" s="29">
        <v>97</v>
      </c>
      <c r="B101" s="40" t="s">
        <v>811</v>
      </c>
      <c r="C101" s="40"/>
      <c r="D101" s="29" t="s">
        <v>690</v>
      </c>
      <c r="E101" s="29"/>
      <c r="F101" s="46">
        <v>213.27200000000002</v>
      </c>
      <c r="G101" s="46"/>
      <c r="H101" s="46"/>
      <c r="I101" s="46"/>
      <c r="J101" s="46"/>
      <c r="K101" s="29"/>
      <c r="L101" s="29"/>
      <c r="M101" s="29"/>
      <c r="N101" s="29"/>
      <c r="O101" s="29"/>
    </row>
    <row r="102" spans="1:15" ht="15" customHeight="1">
      <c r="A102" s="29">
        <v>98</v>
      </c>
      <c r="B102" s="40" t="s">
        <v>809</v>
      </c>
      <c r="C102" s="40"/>
      <c r="D102" s="29" t="s">
        <v>691</v>
      </c>
      <c r="E102" s="29"/>
      <c r="F102" s="46">
        <v>304.6033333333333</v>
      </c>
      <c r="G102" s="46"/>
      <c r="H102" s="46"/>
      <c r="I102" s="46"/>
      <c r="J102" s="46"/>
      <c r="K102" s="29"/>
      <c r="L102" s="29"/>
      <c r="M102" s="29"/>
      <c r="N102" s="29"/>
      <c r="O102" s="29"/>
    </row>
    <row r="103" spans="1:15" ht="15" customHeight="1">
      <c r="A103" s="29">
        <v>99</v>
      </c>
      <c r="B103" s="40" t="s">
        <v>810</v>
      </c>
      <c r="C103" s="40"/>
      <c r="D103" s="29" t="s">
        <v>747</v>
      </c>
      <c r="E103" s="29"/>
      <c r="F103" s="46">
        <v>157.16200000000001</v>
      </c>
      <c r="G103" s="46"/>
      <c r="H103" s="46"/>
      <c r="I103" s="46"/>
      <c r="J103" s="46"/>
      <c r="K103" s="29"/>
      <c r="L103" s="29"/>
      <c r="M103" s="29"/>
      <c r="N103" s="29"/>
      <c r="O103" s="29"/>
    </row>
    <row r="104" spans="1:15" ht="15" customHeight="1">
      <c r="A104" s="29">
        <v>100</v>
      </c>
      <c r="B104" s="40" t="s">
        <v>677</v>
      </c>
      <c r="C104" s="40"/>
      <c r="D104" s="29" t="s">
        <v>748</v>
      </c>
      <c r="E104" s="29"/>
      <c r="F104" s="46">
        <v>59.94</v>
      </c>
      <c r="G104" s="46"/>
      <c r="H104" s="46"/>
      <c r="I104" s="46"/>
      <c r="J104" s="46"/>
      <c r="K104" s="29"/>
      <c r="L104" s="29"/>
      <c r="M104" s="29"/>
      <c r="N104" s="29"/>
      <c r="O104" s="29"/>
    </row>
    <row r="105" spans="1:15" ht="15" customHeight="1">
      <c r="A105" s="29">
        <v>101</v>
      </c>
      <c r="B105" s="29"/>
      <c r="C105" s="40"/>
      <c r="D105" s="29"/>
      <c r="E105" s="29"/>
      <c r="F105" s="46"/>
      <c r="G105" s="46"/>
      <c r="H105" s="46"/>
      <c r="I105" s="46"/>
      <c r="J105" s="46"/>
      <c r="K105" s="29"/>
      <c r="L105" s="29"/>
      <c r="M105" s="29"/>
      <c r="N105" s="29"/>
      <c r="O105" s="29"/>
    </row>
    <row r="106" spans="1:15" ht="15" customHeight="1">
      <c r="A106" s="29">
        <v>102</v>
      </c>
      <c r="B106" s="29"/>
      <c r="C106" s="40"/>
      <c r="D106" s="29"/>
      <c r="E106" s="29"/>
      <c r="F106" s="46"/>
      <c r="G106" s="46"/>
      <c r="H106" s="46"/>
      <c r="I106" s="46"/>
      <c r="J106" s="46"/>
      <c r="K106" s="29"/>
      <c r="L106" s="29"/>
      <c r="M106" s="29"/>
      <c r="N106" s="29"/>
      <c r="O106" s="29"/>
    </row>
    <row r="107" spans="1:15" ht="15" customHeight="1">
      <c r="A107" s="29">
        <v>103</v>
      </c>
      <c r="B107" s="29"/>
      <c r="C107" s="40"/>
      <c r="D107" s="45" t="s">
        <v>620</v>
      </c>
      <c r="E107" s="45"/>
      <c r="F107" s="46"/>
      <c r="G107" s="46"/>
      <c r="H107" s="46"/>
      <c r="I107" s="46"/>
      <c r="J107" s="46"/>
      <c r="K107" s="29"/>
      <c r="L107" s="29"/>
      <c r="M107" s="29"/>
      <c r="N107" s="29"/>
      <c r="O107" s="29"/>
    </row>
    <row r="108" spans="1:15" ht="15" customHeight="1">
      <c r="A108" s="29">
        <v>104</v>
      </c>
      <c r="B108" s="40" t="s">
        <v>810</v>
      </c>
      <c r="C108" s="40" t="s">
        <v>749</v>
      </c>
      <c r="D108" s="29" t="s">
        <v>503</v>
      </c>
      <c r="E108" s="29">
        <v>1</v>
      </c>
      <c r="F108" s="46">
        <v>226.16</v>
      </c>
      <c r="G108" s="46"/>
      <c r="H108" s="46"/>
      <c r="I108" s="46"/>
      <c r="J108" s="46"/>
      <c r="K108" s="29"/>
      <c r="L108" s="29"/>
      <c r="M108" s="29"/>
      <c r="N108" s="29" t="s">
        <v>303</v>
      </c>
      <c r="O108" s="29"/>
    </row>
    <row r="109" spans="1:15" ht="15" customHeight="1">
      <c r="A109" s="29">
        <v>105</v>
      </c>
      <c r="B109" s="40" t="s">
        <v>814</v>
      </c>
      <c r="C109" s="40" t="s">
        <v>750</v>
      </c>
      <c r="D109" s="29" t="s">
        <v>180</v>
      </c>
      <c r="E109" s="29">
        <v>1</v>
      </c>
      <c r="F109" s="46">
        <v>1198.8</v>
      </c>
      <c r="G109" s="46"/>
      <c r="H109" s="46"/>
      <c r="I109" s="46"/>
      <c r="J109" s="46"/>
      <c r="K109" s="29"/>
      <c r="L109" s="29"/>
      <c r="M109" s="29"/>
      <c r="N109" s="29" t="s">
        <v>181</v>
      </c>
      <c r="O109" s="29"/>
    </row>
    <row r="110" spans="1:15" ht="15" customHeight="1">
      <c r="A110" s="29">
        <v>106</v>
      </c>
      <c r="B110" s="40" t="s">
        <v>845</v>
      </c>
      <c r="C110" s="40" t="s">
        <v>750</v>
      </c>
      <c r="D110" s="29" t="s">
        <v>317</v>
      </c>
      <c r="E110" s="29">
        <v>1</v>
      </c>
      <c r="F110" s="46">
        <v>333</v>
      </c>
      <c r="G110" s="46"/>
      <c r="H110" s="46"/>
      <c r="I110" s="46"/>
      <c r="J110" s="46"/>
      <c r="K110" s="29"/>
      <c r="L110" s="29"/>
      <c r="M110" s="29"/>
      <c r="N110" s="29" t="s">
        <v>195</v>
      </c>
      <c r="O110" s="29"/>
    </row>
    <row r="111" spans="1:15" ht="15" customHeight="1">
      <c r="A111" s="29">
        <v>107</v>
      </c>
      <c r="B111" s="40" t="s">
        <v>845</v>
      </c>
      <c r="C111" s="40" t="s">
        <v>770</v>
      </c>
      <c r="D111" s="29" t="s">
        <v>101</v>
      </c>
      <c r="E111" s="29">
        <v>1</v>
      </c>
      <c r="F111" s="46">
        <v>1665</v>
      </c>
      <c r="G111" s="46"/>
      <c r="H111" s="46"/>
      <c r="I111" s="46"/>
      <c r="J111" s="46"/>
      <c r="K111" s="29"/>
      <c r="L111" s="29"/>
      <c r="M111" s="29"/>
      <c r="N111" s="29" t="s">
        <v>195</v>
      </c>
      <c r="O111" s="29"/>
    </row>
    <row r="112" spans="1:15" ht="15" customHeight="1">
      <c r="A112" s="29">
        <v>108</v>
      </c>
      <c r="B112" s="29">
        <v>1</v>
      </c>
      <c r="C112" s="40" t="s">
        <v>770</v>
      </c>
      <c r="D112" s="29" t="s">
        <v>105</v>
      </c>
      <c r="E112" s="29">
        <v>1</v>
      </c>
      <c r="F112" s="46">
        <v>2331</v>
      </c>
      <c r="G112" s="46"/>
      <c r="H112" s="46"/>
      <c r="I112" s="46"/>
      <c r="J112" s="46"/>
      <c r="K112" s="29"/>
      <c r="L112" s="29"/>
      <c r="M112" s="29"/>
      <c r="N112" s="29" t="s">
        <v>113</v>
      </c>
      <c r="O112" s="29"/>
    </row>
    <row r="113" spans="1:15" ht="15" customHeight="1">
      <c r="A113" s="29">
        <v>109</v>
      </c>
      <c r="B113" s="40">
        <v>1</v>
      </c>
      <c r="C113" s="40" t="s">
        <v>751</v>
      </c>
      <c r="D113" s="29" t="s">
        <v>212</v>
      </c>
      <c r="E113" s="29">
        <v>1</v>
      </c>
      <c r="F113" s="46">
        <v>7992</v>
      </c>
      <c r="G113" s="46"/>
      <c r="H113" s="46"/>
      <c r="I113" s="46"/>
      <c r="J113" s="46"/>
      <c r="K113" s="29"/>
      <c r="L113" s="29"/>
      <c r="M113" s="29"/>
      <c r="N113" s="29" t="s">
        <v>214</v>
      </c>
      <c r="O113" s="29"/>
    </row>
    <row r="114" spans="1:15" ht="15" customHeight="1">
      <c r="A114" s="29">
        <v>110</v>
      </c>
      <c r="B114" s="40" t="s">
        <v>671</v>
      </c>
      <c r="C114" s="40" t="s">
        <v>751</v>
      </c>
      <c r="D114" s="29" t="s">
        <v>532</v>
      </c>
      <c r="E114" s="29">
        <v>1</v>
      </c>
      <c r="F114" s="46">
        <v>191.1</v>
      </c>
      <c r="G114" s="46"/>
      <c r="H114" s="46"/>
      <c r="I114" s="46"/>
      <c r="J114" s="46"/>
      <c r="K114" s="29"/>
      <c r="L114" s="29"/>
      <c r="M114" s="29"/>
      <c r="N114" s="29" t="s">
        <v>179</v>
      </c>
      <c r="O114" s="29"/>
    </row>
    <row r="115" spans="1:15" ht="15" customHeight="1">
      <c r="A115" s="29">
        <v>111</v>
      </c>
      <c r="B115" s="40" t="s">
        <v>814</v>
      </c>
      <c r="C115" s="40" t="s">
        <v>750</v>
      </c>
      <c r="D115" s="29" t="s">
        <v>532</v>
      </c>
      <c r="E115" s="29">
        <v>1</v>
      </c>
      <c r="F115" s="46">
        <v>299.7</v>
      </c>
      <c r="G115" s="46"/>
      <c r="H115" s="46"/>
      <c r="I115" s="46"/>
      <c r="J115" s="46"/>
      <c r="K115" s="29"/>
      <c r="L115" s="29"/>
      <c r="M115" s="29"/>
      <c r="N115" s="29" t="s">
        <v>179</v>
      </c>
      <c r="O115" s="29"/>
    </row>
    <row r="116" spans="1:15" ht="15" customHeight="1">
      <c r="A116" s="29">
        <v>112</v>
      </c>
      <c r="B116" s="40" t="s">
        <v>814</v>
      </c>
      <c r="C116" s="40" t="s">
        <v>750</v>
      </c>
      <c r="D116" s="29" t="s">
        <v>215</v>
      </c>
      <c r="E116" s="29">
        <v>1</v>
      </c>
      <c r="F116" s="46">
        <v>324.19</v>
      </c>
      <c r="G116" s="46"/>
      <c r="H116" s="46"/>
      <c r="I116" s="46"/>
      <c r="J116" s="46"/>
      <c r="K116" s="29"/>
      <c r="L116" s="29"/>
      <c r="M116" s="29"/>
      <c r="N116" s="29" t="s">
        <v>179</v>
      </c>
      <c r="O116" s="29"/>
    </row>
    <row r="117" spans="1:15" ht="15" customHeight="1">
      <c r="A117" s="29">
        <v>113</v>
      </c>
      <c r="B117" s="40" t="s">
        <v>673</v>
      </c>
      <c r="C117" s="40" t="s">
        <v>750</v>
      </c>
      <c r="D117" s="29" t="s">
        <v>216</v>
      </c>
      <c r="E117" s="29">
        <v>1</v>
      </c>
      <c r="F117" s="46">
        <v>187.63</v>
      </c>
      <c r="G117" s="46"/>
      <c r="H117" s="46"/>
      <c r="I117" s="46"/>
      <c r="J117" s="46"/>
      <c r="K117" s="29"/>
      <c r="L117" s="29"/>
      <c r="M117" s="29"/>
      <c r="N117" s="29" t="s">
        <v>179</v>
      </c>
      <c r="O117" s="29"/>
    </row>
    <row r="118" spans="1:15" ht="15" customHeight="1">
      <c r="A118" s="29">
        <v>114</v>
      </c>
      <c r="B118" s="40" t="s">
        <v>108</v>
      </c>
      <c r="C118" s="40" t="s">
        <v>770</v>
      </c>
      <c r="D118" s="29" t="s">
        <v>217</v>
      </c>
      <c r="E118" s="29">
        <v>1</v>
      </c>
      <c r="F118" s="46">
        <v>187.63</v>
      </c>
      <c r="G118" s="46"/>
      <c r="H118" s="46"/>
      <c r="I118" s="46"/>
      <c r="J118" s="46"/>
      <c r="K118" s="29"/>
      <c r="L118" s="29"/>
      <c r="M118" s="29"/>
      <c r="N118" s="29" t="s">
        <v>179</v>
      </c>
      <c r="O118" s="29"/>
    </row>
    <row r="119" spans="1:15" ht="15" customHeight="1">
      <c r="A119" s="29">
        <v>115</v>
      </c>
      <c r="B119" s="40" t="s">
        <v>811</v>
      </c>
      <c r="C119" s="40" t="s">
        <v>749</v>
      </c>
      <c r="D119" s="29" t="s">
        <v>218</v>
      </c>
      <c r="E119" s="29">
        <v>1</v>
      </c>
      <c r="F119" s="46">
        <v>188.7</v>
      </c>
      <c r="G119" s="46"/>
      <c r="H119" s="46"/>
      <c r="I119" s="46"/>
      <c r="J119" s="46"/>
      <c r="K119" s="29"/>
      <c r="L119" s="29"/>
      <c r="M119" s="29"/>
      <c r="N119" s="29" t="s">
        <v>179</v>
      </c>
      <c r="O119" s="29"/>
    </row>
    <row r="120" spans="1:15" ht="15" customHeight="1">
      <c r="A120" s="29">
        <v>116</v>
      </c>
      <c r="B120" s="40" t="s">
        <v>810</v>
      </c>
      <c r="C120" s="40" t="s">
        <v>749</v>
      </c>
      <c r="D120" s="29" t="s">
        <v>117</v>
      </c>
      <c r="E120" s="29">
        <v>1</v>
      </c>
      <c r="F120" s="46">
        <v>133.19999999999999</v>
      </c>
      <c r="G120" s="46"/>
      <c r="H120" s="46"/>
      <c r="I120" s="46"/>
      <c r="J120" s="46"/>
      <c r="K120" s="29"/>
      <c r="L120" s="29"/>
      <c r="M120" s="29"/>
      <c r="N120" s="29" t="s">
        <v>181</v>
      </c>
      <c r="O120" s="29"/>
    </row>
    <row r="121" spans="1:15" ht="15" customHeight="1">
      <c r="A121" s="29">
        <v>117</v>
      </c>
      <c r="B121" s="40" t="s">
        <v>811</v>
      </c>
      <c r="C121" s="40" t="s">
        <v>749</v>
      </c>
      <c r="D121" s="29" t="s">
        <v>676</v>
      </c>
      <c r="E121" s="29">
        <v>1</v>
      </c>
      <c r="F121" s="46">
        <v>222</v>
      </c>
      <c r="G121" s="46"/>
      <c r="H121" s="46"/>
      <c r="I121" s="46"/>
      <c r="J121" s="46"/>
      <c r="K121" s="29"/>
      <c r="L121" s="29"/>
      <c r="M121" s="29"/>
      <c r="N121" s="29" t="s">
        <v>181</v>
      </c>
      <c r="O121" s="29"/>
    </row>
    <row r="122" spans="1:15" ht="15" customHeight="1">
      <c r="A122" s="29">
        <v>118</v>
      </c>
      <c r="B122" s="40" t="s">
        <v>677</v>
      </c>
      <c r="C122" s="40" t="s">
        <v>749</v>
      </c>
      <c r="D122" s="29" t="s">
        <v>49</v>
      </c>
      <c r="E122" s="29">
        <v>1</v>
      </c>
      <c r="F122" s="46">
        <v>59.94</v>
      </c>
      <c r="G122" s="46"/>
      <c r="H122" s="46"/>
      <c r="I122" s="46"/>
      <c r="J122" s="46"/>
      <c r="K122" s="29"/>
      <c r="L122" s="29"/>
      <c r="M122" s="29"/>
      <c r="N122" s="29" t="s">
        <v>302</v>
      </c>
      <c r="O122" s="29"/>
    </row>
    <row r="123" spans="1:15" ht="15" customHeight="1">
      <c r="A123" s="29">
        <v>119</v>
      </c>
      <c r="B123" s="29"/>
      <c r="C123" s="40"/>
      <c r="D123" s="39" t="s">
        <v>175</v>
      </c>
      <c r="E123" s="39"/>
      <c r="F123" s="46"/>
      <c r="G123" s="46"/>
      <c r="H123" s="46"/>
      <c r="I123" s="46"/>
      <c r="J123" s="46"/>
      <c r="K123" s="29"/>
      <c r="L123" s="29"/>
      <c r="M123" s="29"/>
      <c r="N123" s="29"/>
      <c r="O123" s="29"/>
    </row>
    <row r="124" spans="1:15" ht="15" customHeight="1">
      <c r="A124" s="29">
        <v>120</v>
      </c>
      <c r="B124" s="29">
        <v>1</v>
      </c>
      <c r="C124" s="40"/>
      <c r="D124" s="29" t="s">
        <v>752</v>
      </c>
      <c r="E124" s="29"/>
      <c r="F124" s="46">
        <v>3080.25</v>
      </c>
      <c r="G124" s="46"/>
      <c r="H124" s="46"/>
      <c r="I124" s="46"/>
      <c r="J124" s="46"/>
      <c r="K124" s="29"/>
      <c r="L124" s="29"/>
      <c r="M124" s="29"/>
      <c r="N124" s="29"/>
      <c r="O124" s="29"/>
    </row>
    <row r="125" spans="1:15" ht="15" customHeight="1">
      <c r="A125" s="29">
        <v>121</v>
      </c>
      <c r="B125" s="29">
        <v>2</v>
      </c>
      <c r="C125" s="40"/>
      <c r="D125" s="29" t="s">
        <v>687</v>
      </c>
      <c r="E125" s="29"/>
      <c r="F125" s="46" t="s">
        <v>688</v>
      </c>
      <c r="G125" s="46"/>
      <c r="H125" s="46"/>
      <c r="I125" s="46"/>
      <c r="J125" s="46"/>
      <c r="K125" s="29"/>
      <c r="L125" s="29"/>
      <c r="M125" s="29"/>
      <c r="N125" s="29" t="s">
        <v>692</v>
      </c>
      <c r="O125" s="29"/>
    </row>
    <row r="126" spans="1:15" ht="15" customHeight="1">
      <c r="A126" s="29">
        <v>122</v>
      </c>
      <c r="B126" s="40" t="s">
        <v>811</v>
      </c>
      <c r="C126" s="40"/>
      <c r="D126" s="29" t="s">
        <v>693</v>
      </c>
      <c r="E126" s="29"/>
      <c r="F126" s="46">
        <v>196.49</v>
      </c>
      <c r="G126" s="46"/>
      <c r="H126" s="46"/>
      <c r="I126" s="46"/>
      <c r="J126" s="46"/>
      <c r="K126" s="29"/>
      <c r="L126" s="29"/>
      <c r="M126" s="29"/>
      <c r="N126" s="29"/>
      <c r="O126" s="29"/>
    </row>
    <row r="127" spans="1:15" ht="15" customHeight="1">
      <c r="A127" s="29">
        <v>123</v>
      </c>
      <c r="B127" s="40" t="s">
        <v>809</v>
      </c>
      <c r="C127" s="40"/>
      <c r="D127" s="29" t="s">
        <v>694</v>
      </c>
      <c r="E127" s="29"/>
      <c r="F127" s="46">
        <v>503.44749999999999</v>
      </c>
      <c r="G127" s="46"/>
      <c r="H127" s="46"/>
      <c r="I127" s="46"/>
      <c r="J127" s="46"/>
      <c r="K127" s="29"/>
      <c r="L127" s="29"/>
      <c r="M127" s="29"/>
      <c r="N127" s="29"/>
      <c r="O127" s="29"/>
    </row>
    <row r="128" spans="1:15" ht="15" customHeight="1">
      <c r="A128" s="29">
        <v>124</v>
      </c>
      <c r="B128" s="40" t="s">
        <v>810</v>
      </c>
      <c r="C128" s="40"/>
      <c r="D128" s="29" t="s">
        <v>747</v>
      </c>
      <c r="E128" s="29"/>
      <c r="F128" s="46">
        <v>179.68</v>
      </c>
      <c r="G128" s="46"/>
      <c r="H128" s="46"/>
      <c r="I128" s="46"/>
      <c r="J128" s="46"/>
      <c r="K128" s="29"/>
      <c r="L128" s="29"/>
      <c r="M128" s="29"/>
      <c r="N128" s="29"/>
      <c r="O128" s="29"/>
    </row>
    <row r="129" spans="1:15" ht="15" customHeight="1">
      <c r="A129" s="29">
        <v>125</v>
      </c>
      <c r="B129" s="40" t="s">
        <v>677</v>
      </c>
      <c r="C129" s="40"/>
      <c r="D129" s="29" t="s">
        <v>748</v>
      </c>
      <c r="E129" s="29"/>
      <c r="F129" s="46">
        <v>59.94</v>
      </c>
      <c r="G129" s="46"/>
      <c r="H129" s="46"/>
      <c r="I129" s="46"/>
      <c r="J129" s="46"/>
      <c r="K129" s="29"/>
      <c r="L129" s="29"/>
      <c r="M129" s="29"/>
      <c r="N129" s="29"/>
      <c r="O129" s="29"/>
    </row>
    <row r="130" spans="1:15" ht="15" customHeight="1">
      <c r="A130" s="29"/>
      <c r="B130" s="29"/>
      <c r="C130" s="40"/>
      <c r="D130" s="39"/>
      <c r="E130" s="39"/>
      <c r="F130" s="46"/>
      <c r="G130" s="46"/>
      <c r="H130" s="46"/>
      <c r="I130" s="46"/>
      <c r="J130" s="46"/>
      <c r="K130" s="29"/>
      <c r="L130" s="29"/>
      <c r="M130" s="29"/>
      <c r="N130" s="29"/>
      <c r="O130" s="29"/>
    </row>
    <row r="131" spans="1:15" ht="15" customHeight="1">
      <c r="B131" s="29"/>
      <c r="C131" s="40"/>
      <c r="D131" s="39"/>
      <c r="E131" s="39"/>
      <c r="F131" s="46"/>
      <c r="G131" s="46"/>
      <c r="H131" s="46"/>
      <c r="I131" s="46"/>
      <c r="J131" s="46"/>
      <c r="K131" s="29"/>
      <c r="L131" s="29"/>
      <c r="M131" s="29"/>
      <c r="N131" s="29"/>
      <c r="O131" s="29"/>
    </row>
    <row r="132" spans="1:15" ht="15" customHeight="1"/>
  </sheetData>
  <phoneticPr fontId="32"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W254"/>
  <sheetViews>
    <sheetView zoomScale="125" workbookViewId="0">
      <pane ySplit="5160" topLeftCell="A115" activePane="bottomLeft"/>
      <selection activeCell="E2" sqref="E2"/>
      <selection pane="bottomLeft" activeCell="F119" sqref="F119"/>
    </sheetView>
  </sheetViews>
  <sheetFormatPr baseColWidth="10" defaultColWidth="8.83203125" defaultRowHeight="12"/>
  <cols>
    <col min="1" max="1" width="7.33203125" style="12" customWidth="1"/>
    <col min="2" max="2" width="8" style="12" customWidth="1"/>
    <col min="3" max="3" width="11.1640625" style="44" customWidth="1"/>
    <col min="4" max="4" width="5.6640625" style="12" customWidth="1"/>
    <col min="5" max="5" width="24.5" style="12" customWidth="1"/>
    <col min="6" max="6" width="7.6640625" style="12" customWidth="1"/>
    <col min="7" max="7" width="14.6640625" style="12" customWidth="1"/>
    <col min="8" max="11" width="8" style="51" customWidth="1"/>
    <col min="12" max="12" width="17.6640625" style="12" customWidth="1"/>
    <col min="13" max="13" width="8.5" style="12" customWidth="1"/>
    <col min="14" max="14" width="3.83203125" style="12" customWidth="1"/>
    <col min="15" max="16384" width="8.83203125" style="12"/>
  </cols>
  <sheetData>
    <row r="1" spans="1:17" ht="17">
      <c r="A1" s="43">
        <v>40575</v>
      </c>
      <c r="B1" s="50"/>
      <c r="C1" s="23" t="s">
        <v>44</v>
      </c>
      <c r="E1" s="45"/>
      <c r="G1" s="51"/>
      <c r="H1" s="100" t="s">
        <v>20</v>
      </c>
      <c r="K1" s="12"/>
    </row>
    <row r="2" spans="1:17" ht="15">
      <c r="B2" s="44"/>
      <c r="C2" s="12" t="s">
        <v>56</v>
      </c>
      <c r="E2" s="29"/>
      <c r="G2" s="51"/>
      <c r="K2" s="12"/>
    </row>
    <row r="3" spans="1:17" ht="15">
      <c r="B3" s="44"/>
      <c r="C3" s="12" t="s">
        <v>951</v>
      </c>
      <c r="E3" s="29"/>
      <c r="G3" s="51"/>
      <c r="K3" s="12"/>
    </row>
    <row r="4" spans="1:17" ht="15">
      <c r="E4" s="29"/>
      <c r="F4" s="29"/>
    </row>
    <row r="5" spans="1:17" ht="17">
      <c r="A5" s="44" t="s">
        <v>964</v>
      </c>
      <c r="B5" s="44"/>
      <c r="D5" s="44" t="s">
        <v>698</v>
      </c>
      <c r="E5" s="45"/>
      <c r="F5" s="44" t="s">
        <v>942</v>
      </c>
      <c r="G5" s="44" t="s">
        <v>530</v>
      </c>
      <c r="H5" s="103" t="s">
        <v>559</v>
      </c>
      <c r="I5" s="104"/>
      <c r="J5" s="104"/>
      <c r="K5" s="105"/>
      <c r="L5" s="106" t="s">
        <v>333</v>
      </c>
      <c r="M5" s="107"/>
    </row>
    <row r="6" spans="1:17" ht="17">
      <c r="A6" s="44" t="s">
        <v>965</v>
      </c>
      <c r="B6" s="44" t="s">
        <v>949</v>
      </c>
      <c r="C6" s="44" t="s">
        <v>700</v>
      </c>
      <c r="D6" s="44" t="s">
        <v>699</v>
      </c>
      <c r="E6" s="45"/>
      <c r="F6" s="44" t="s">
        <v>943</v>
      </c>
      <c r="G6" s="44" t="s">
        <v>531</v>
      </c>
      <c r="H6" s="87" t="s">
        <v>329</v>
      </c>
      <c r="I6" s="87" t="s">
        <v>330</v>
      </c>
      <c r="J6" s="87" t="s">
        <v>331</v>
      </c>
      <c r="K6" s="87" t="s">
        <v>332</v>
      </c>
      <c r="L6" s="44" t="s">
        <v>947</v>
      </c>
      <c r="M6" s="44" t="s">
        <v>948</v>
      </c>
      <c r="N6" s="48"/>
      <c r="O6" s="48" t="s">
        <v>540</v>
      </c>
    </row>
    <row r="7" spans="1:17" ht="15">
      <c r="A7" s="12">
        <v>1</v>
      </c>
      <c r="B7" s="12">
        <v>1</v>
      </c>
      <c r="C7" s="44" t="s">
        <v>701</v>
      </c>
      <c r="D7" s="44"/>
      <c r="E7" s="39" t="s">
        <v>542</v>
      </c>
      <c r="F7" s="39"/>
    </row>
    <row r="8" spans="1:17">
      <c r="A8" s="12">
        <v>2</v>
      </c>
      <c r="B8" s="12">
        <v>1</v>
      </c>
      <c r="C8" s="44" t="s">
        <v>702</v>
      </c>
      <c r="D8" s="44">
        <v>3</v>
      </c>
      <c r="E8" s="12" t="s">
        <v>410</v>
      </c>
      <c r="F8" s="12">
        <v>0</v>
      </c>
      <c r="G8" s="30">
        <v>363.48</v>
      </c>
      <c r="J8" s="52">
        <v>23.3</v>
      </c>
      <c r="K8" s="52">
        <v>279.60000000000002</v>
      </c>
      <c r="L8" s="53">
        <v>0.3</v>
      </c>
      <c r="M8" s="30">
        <v>83.88</v>
      </c>
      <c r="O8" s="12" t="s">
        <v>380</v>
      </c>
    </row>
    <row r="9" spans="1:17" ht="15" customHeight="1">
      <c r="A9" s="12">
        <v>3</v>
      </c>
      <c r="B9" s="12">
        <v>1</v>
      </c>
      <c r="C9" s="44" t="s">
        <v>702</v>
      </c>
      <c r="D9" s="44" t="s">
        <v>703</v>
      </c>
      <c r="E9" s="12" t="s">
        <v>551</v>
      </c>
      <c r="F9" s="12">
        <v>0</v>
      </c>
      <c r="G9" s="30">
        <v>154.63</v>
      </c>
      <c r="J9" s="52">
        <v>8.5</v>
      </c>
      <c r="K9" s="52">
        <v>102</v>
      </c>
      <c r="L9" s="53">
        <v>0.51600000000000001</v>
      </c>
      <c r="M9" s="12">
        <v>52.63</v>
      </c>
      <c r="O9" s="12" t="s">
        <v>480</v>
      </c>
    </row>
    <row r="10" spans="1:17" ht="15" customHeight="1">
      <c r="A10" s="12">
        <v>4</v>
      </c>
      <c r="B10" s="12">
        <v>1</v>
      </c>
      <c r="C10" s="44" t="s">
        <v>779</v>
      </c>
      <c r="D10" s="44" t="s">
        <v>778</v>
      </c>
      <c r="E10" s="12" t="s">
        <v>503</v>
      </c>
      <c r="F10" s="12">
        <v>0</v>
      </c>
      <c r="G10" s="30">
        <v>132.63</v>
      </c>
      <c r="J10" s="52">
        <v>7.29</v>
      </c>
      <c r="K10" s="52">
        <v>87.48</v>
      </c>
      <c r="L10" s="53">
        <v>0.51600000000000001</v>
      </c>
      <c r="M10" s="12">
        <v>45.14</v>
      </c>
      <c r="O10" s="12" t="s">
        <v>407</v>
      </c>
      <c r="Q10" s="12" t="s">
        <v>502</v>
      </c>
    </row>
    <row r="11" spans="1:17" ht="14" customHeight="1">
      <c r="A11" s="12">
        <v>5</v>
      </c>
      <c r="B11" s="12">
        <v>1</v>
      </c>
      <c r="C11" s="44" t="s">
        <v>780</v>
      </c>
      <c r="D11" s="44">
        <v>1</v>
      </c>
      <c r="E11" s="12" t="s">
        <v>184</v>
      </c>
      <c r="F11" s="12">
        <v>1</v>
      </c>
      <c r="G11" s="30">
        <v>236.25</v>
      </c>
      <c r="J11" s="52"/>
      <c r="K11" s="52"/>
      <c r="L11" s="53"/>
      <c r="O11" s="12" t="s">
        <v>226</v>
      </c>
    </row>
    <row r="12" spans="1:17">
      <c r="A12" s="12">
        <v>6</v>
      </c>
      <c r="B12" s="12">
        <v>1</v>
      </c>
      <c r="C12" s="44" t="s">
        <v>780</v>
      </c>
      <c r="D12" s="44">
        <v>1</v>
      </c>
      <c r="E12" s="12" t="s">
        <v>105</v>
      </c>
      <c r="F12" s="12">
        <v>1</v>
      </c>
      <c r="G12" s="30">
        <v>198.95</v>
      </c>
      <c r="J12" s="52"/>
      <c r="K12" s="52"/>
      <c r="L12" s="53"/>
      <c r="O12" s="12" t="s">
        <v>106</v>
      </c>
    </row>
    <row r="13" spans="1:17" ht="15" customHeight="1">
      <c r="A13" s="12">
        <v>7</v>
      </c>
      <c r="B13" s="12">
        <v>1</v>
      </c>
      <c r="C13" s="44" t="s">
        <v>781</v>
      </c>
      <c r="D13" s="44">
        <v>1</v>
      </c>
      <c r="E13" s="12" t="s">
        <v>105</v>
      </c>
      <c r="F13" s="12">
        <v>1</v>
      </c>
      <c r="G13" s="30">
        <v>617.69000000000005</v>
      </c>
      <c r="J13" s="52"/>
      <c r="K13" s="52"/>
      <c r="L13" s="53"/>
      <c r="O13" s="12" t="s">
        <v>106</v>
      </c>
    </row>
    <row r="14" spans="1:17" ht="15" customHeight="1">
      <c r="A14" s="12">
        <v>8</v>
      </c>
      <c r="B14" s="12">
        <v>1</v>
      </c>
      <c r="C14" s="44" t="s">
        <v>781</v>
      </c>
      <c r="D14" s="44" t="s">
        <v>782</v>
      </c>
      <c r="E14" s="12" t="s">
        <v>430</v>
      </c>
      <c r="F14" s="12">
        <v>0</v>
      </c>
      <c r="G14" s="30">
        <v>115.81</v>
      </c>
      <c r="H14" s="52">
        <v>0.37</v>
      </c>
      <c r="J14" s="52"/>
      <c r="K14" s="52">
        <v>115.81</v>
      </c>
      <c r="L14" s="53"/>
      <c r="O14" s="12" t="s">
        <v>228</v>
      </c>
    </row>
    <row r="15" spans="1:17" ht="15" customHeight="1">
      <c r="A15" s="12">
        <v>9</v>
      </c>
      <c r="B15" s="12">
        <v>1</v>
      </c>
      <c r="C15" s="44" t="s">
        <v>783</v>
      </c>
      <c r="D15" s="44">
        <v>1</v>
      </c>
      <c r="E15" s="12" t="s">
        <v>105</v>
      </c>
      <c r="F15" s="12">
        <v>1</v>
      </c>
      <c r="G15" s="30">
        <v>497.37</v>
      </c>
      <c r="J15" s="52"/>
      <c r="K15" s="52"/>
      <c r="L15" s="53"/>
      <c r="O15" s="12" t="s">
        <v>106</v>
      </c>
    </row>
    <row r="16" spans="1:17" ht="15" customHeight="1">
      <c r="A16" s="12">
        <v>10</v>
      </c>
      <c r="B16" s="12">
        <v>1</v>
      </c>
      <c r="C16" s="44" t="s">
        <v>781</v>
      </c>
      <c r="D16" s="44">
        <v>1</v>
      </c>
      <c r="E16" s="12" t="s">
        <v>784</v>
      </c>
      <c r="F16" s="12">
        <v>1</v>
      </c>
      <c r="G16" s="30">
        <v>666</v>
      </c>
      <c r="J16" s="52"/>
      <c r="K16" s="52"/>
      <c r="L16" s="53"/>
      <c r="O16" s="12" t="s">
        <v>106</v>
      </c>
    </row>
    <row r="17" spans="1:15">
      <c r="A17" s="12">
        <v>11</v>
      </c>
      <c r="B17" s="12">
        <v>1</v>
      </c>
      <c r="C17" s="44" t="s">
        <v>781</v>
      </c>
      <c r="D17" s="44">
        <v>1</v>
      </c>
      <c r="E17" s="12" t="s">
        <v>178</v>
      </c>
      <c r="F17" s="12">
        <v>1</v>
      </c>
      <c r="G17" s="30">
        <v>999</v>
      </c>
      <c r="H17" s="52"/>
      <c r="J17" s="52"/>
      <c r="K17" s="52"/>
      <c r="L17" s="53"/>
      <c r="O17" s="12" t="s">
        <v>785</v>
      </c>
    </row>
    <row r="18" spans="1:15" ht="15" customHeight="1">
      <c r="A18" s="12">
        <v>12</v>
      </c>
      <c r="B18" s="12">
        <v>1</v>
      </c>
      <c r="C18" s="44" t="s">
        <v>787</v>
      </c>
      <c r="D18" s="44" t="s">
        <v>786</v>
      </c>
      <c r="E18" s="12" t="s">
        <v>66</v>
      </c>
      <c r="F18" s="12">
        <v>1</v>
      </c>
      <c r="G18" s="30">
        <v>416.84</v>
      </c>
      <c r="H18" s="52"/>
      <c r="J18" s="52"/>
      <c r="K18" s="52"/>
      <c r="L18" s="53"/>
      <c r="O18" s="12" t="s">
        <v>179</v>
      </c>
    </row>
    <row r="19" spans="1:15" ht="15" customHeight="1">
      <c r="A19" s="12">
        <v>13</v>
      </c>
      <c r="B19" s="12">
        <v>1</v>
      </c>
      <c r="C19" s="44" t="s">
        <v>787</v>
      </c>
      <c r="D19" s="44">
        <v>1</v>
      </c>
      <c r="E19" s="12" t="s">
        <v>67</v>
      </c>
      <c r="F19" s="12">
        <v>1</v>
      </c>
      <c r="G19" s="30">
        <v>417.36</v>
      </c>
      <c r="H19" s="52"/>
      <c r="J19" s="52"/>
      <c r="K19" s="52"/>
      <c r="L19" s="53"/>
      <c r="O19" s="12" t="s">
        <v>183</v>
      </c>
    </row>
    <row r="20" spans="1:15" ht="15" customHeight="1">
      <c r="A20" s="12">
        <v>14</v>
      </c>
      <c r="B20" s="12">
        <v>1</v>
      </c>
      <c r="C20" s="44" t="s">
        <v>787</v>
      </c>
      <c r="D20" s="44">
        <v>1</v>
      </c>
      <c r="E20" s="12" t="s">
        <v>68</v>
      </c>
      <c r="F20" s="12">
        <v>1</v>
      </c>
      <c r="G20" s="30">
        <v>1518.48</v>
      </c>
      <c r="H20" s="52"/>
      <c r="J20" s="52"/>
      <c r="K20" s="52"/>
      <c r="L20" s="53"/>
      <c r="O20" s="12" t="s">
        <v>183</v>
      </c>
    </row>
    <row r="21" spans="1:15" ht="15" customHeight="1">
      <c r="A21" s="12">
        <v>15</v>
      </c>
      <c r="B21" s="12">
        <v>1</v>
      </c>
      <c r="C21" s="44" t="s">
        <v>787</v>
      </c>
      <c r="D21" s="44">
        <v>1</v>
      </c>
      <c r="E21" s="12" t="s">
        <v>70</v>
      </c>
      <c r="F21" s="12">
        <v>1</v>
      </c>
      <c r="G21" s="30">
        <v>1250.75</v>
      </c>
      <c r="H21" s="52"/>
      <c r="J21" s="52"/>
      <c r="K21" s="52"/>
      <c r="L21" s="53"/>
      <c r="O21" s="12" t="s">
        <v>214</v>
      </c>
    </row>
    <row r="22" spans="1:15" ht="15" customHeight="1">
      <c r="A22" s="12">
        <v>16</v>
      </c>
      <c r="B22" s="12">
        <v>1</v>
      </c>
      <c r="C22" s="44" t="s">
        <v>787</v>
      </c>
      <c r="D22" s="44">
        <v>1</v>
      </c>
      <c r="E22" s="12" t="s">
        <v>78</v>
      </c>
      <c r="F22" s="12">
        <v>1</v>
      </c>
      <c r="G22" s="30">
        <v>266.39999999999998</v>
      </c>
      <c r="H22" s="52"/>
      <c r="J22" s="52"/>
      <c r="K22" s="52"/>
      <c r="L22" s="53"/>
      <c r="O22" s="12" t="s">
        <v>185</v>
      </c>
    </row>
    <row r="23" spans="1:15" ht="15" customHeight="1">
      <c r="A23" s="12">
        <v>17</v>
      </c>
      <c r="B23" s="12">
        <v>1</v>
      </c>
      <c r="C23" s="44" t="s">
        <v>787</v>
      </c>
      <c r="D23" s="44">
        <v>1</v>
      </c>
      <c r="E23" s="12" t="s">
        <v>124</v>
      </c>
      <c r="F23" s="12">
        <v>1</v>
      </c>
      <c r="G23" s="30">
        <v>757.11</v>
      </c>
      <c r="H23" s="52"/>
      <c r="J23" s="52"/>
      <c r="K23" s="52"/>
      <c r="L23" s="53"/>
      <c r="O23" s="12" t="s">
        <v>104</v>
      </c>
    </row>
    <row r="24" spans="1:15" ht="15" customHeight="1">
      <c r="A24" s="12">
        <v>18</v>
      </c>
      <c r="B24" s="12">
        <v>1</v>
      </c>
      <c r="C24" s="44" t="s">
        <v>787</v>
      </c>
      <c r="D24" s="44">
        <v>1</v>
      </c>
      <c r="E24" s="12" t="s">
        <v>123</v>
      </c>
      <c r="F24" s="12">
        <v>1</v>
      </c>
      <c r="G24" s="30">
        <v>999</v>
      </c>
      <c r="H24" s="52"/>
      <c r="J24" s="52"/>
      <c r="K24" s="52"/>
      <c r="L24" s="53"/>
      <c r="O24" s="12" t="s">
        <v>104</v>
      </c>
    </row>
    <row r="25" spans="1:15" ht="15" customHeight="1">
      <c r="A25" s="12">
        <v>19</v>
      </c>
      <c r="B25" s="12">
        <v>1</v>
      </c>
      <c r="C25" s="44" t="s">
        <v>787</v>
      </c>
      <c r="D25" s="44">
        <v>1</v>
      </c>
      <c r="E25" s="12" t="s">
        <v>125</v>
      </c>
      <c r="F25" s="12">
        <v>1</v>
      </c>
      <c r="G25" s="30">
        <v>406.26</v>
      </c>
      <c r="H25" s="52"/>
      <c r="J25" s="52"/>
      <c r="K25" s="52"/>
      <c r="L25" s="53"/>
      <c r="O25" s="12" t="s">
        <v>104</v>
      </c>
    </row>
    <row r="26" spans="1:15" ht="15" customHeight="1">
      <c r="A26" s="12">
        <v>20</v>
      </c>
      <c r="B26" s="12">
        <v>1</v>
      </c>
      <c r="C26" s="44" t="s">
        <v>787</v>
      </c>
      <c r="D26" s="44">
        <v>1</v>
      </c>
      <c r="E26" s="12" t="s">
        <v>339</v>
      </c>
      <c r="F26" s="12">
        <v>1</v>
      </c>
      <c r="G26" s="30">
        <v>518.91999999999996</v>
      </c>
      <c r="J26" s="52"/>
      <c r="K26" s="52"/>
      <c r="L26" s="53"/>
      <c r="O26" s="12" t="s">
        <v>349</v>
      </c>
    </row>
    <row r="27" spans="1:15" ht="15" customHeight="1">
      <c r="A27" s="12">
        <v>21</v>
      </c>
      <c r="B27" s="12">
        <v>1</v>
      </c>
      <c r="C27" s="44" t="s">
        <v>788</v>
      </c>
      <c r="D27" s="44"/>
      <c r="E27" s="54" t="s">
        <v>63</v>
      </c>
      <c r="F27" s="54"/>
      <c r="G27" s="30"/>
      <c r="J27" s="52"/>
      <c r="K27" s="52"/>
      <c r="L27" s="53"/>
    </row>
    <row r="28" spans="1:15" ht="15" customHeight="1">
      <c r="A28" s="12">
        <v>22</v>
      </c>
      <c r="B28" s="12">
        <v>1</v>
      </c>
      <c r="C28" s="44" t="s">
        <v>789</v>
      </c>
      <c r="D28" s="44" t="s">
        <v>966</v>
      </c>
      <c r="E28" s="12" t="s">
        <v>14</v>
      </c>
      <c r="G28" s="30">
        <v>188.7</v>
      </c>
      <c r="H28" s="52" t="s">
        <v>47</v>
      </c>
      <c r="K28" s="52"/>
      <c r="L28" s="53"/>
      <c r="M28" s="30"/>
      <c r="O28" s="12" t="s">
        <v>164</v>
      </c>
    </row>
    <row r="29" spans="1:15" ht="15" customHeight="1">
      <c r="A29" s="12">
        <v>23</v>
      </c>
      <c r="B29" s="12">
        <v>1</v>
      </c>
      <c r="C29" s="44" t="s">
        <v>789</v>
      </c>
      <c r="D29" s="44" t="s">
        <v>967</v>
      </c>
      <c r="E29" s="12" t="s">
        <v>249</v>
      </c>
      <c r="G29" s="30">
        <v>240.11</v>
      </c>
      <c r="H29" s="52"/>
      <c r="K29" s="52"/>
      <c r="L29" s="53"/>
      <c r="M29" s="30"/>
      <c r="O29" s="12" t="s">
        <v>57</v>
      </c>
    </row>
    <row r="30" spans="1:15" ht="15" customHeight="1">
      <c r="A30" s="12">
        <v>24</v>
      </c>
      <c r="B30" s="12">
        <v>1</v>
      </c>
      <c r="C30" s="44" t="s">
        <v>789</v>
      </c>
      <c r="D30" s="44" t="s">
        <v>176</v>
      </c>
      <c r="E30" s="12" t="s">
        <v>17</v>
      </c>
      <c r="G30" s="30">
        <v>115.81</v>
      </c>
      <c r="J30" s="52"/>
      <c r="K30" s="52"/>
      <c r="L30" s="53"/>
    </row>
    <row r="31" spans="1:15" ht="15" customHeight="1">
      <c r="A31" s="12">
        <v>25</v>
      </c>
      <c r="B31" s="12">
        <v>1</v>
      </c>
      <c r="C31" s="44" t="s">
        <v>789</v>
      </c>
      <c r="D31" s="44" t="s">
        <v>968</v>
      </c>
      <c r="E31" s="12" t="s">
        <v>15</v>
      </c>
      <c r="G31" s="30">
        <v>48.55</v>
      </c>
      <c r="H31" s="52"/>
      <c r="K31" s="52"/>
      <c r="L31" s="53"/>
      <c r="M31" s="30"/>
      <c r="O31" s="12" t="s">
        <v>116</v>
      </c>
    </row>
    <row r="32" spans="1:15" ht="15" customHeight="1">
      <c r="A32" s="12">
        <v>26</v>
      </c>
      <c r="B32" s="12">
        <v>1</v>
      </c>
      <c r="C32" s="44" t="s">
        <v>789</v>
      </c>
      <c r="D32" s="44">
        <v>1</v>
      </c>
      <c r="E32" s="12" t="s">
        <v>941</v>
      </c>
      <c r="G32" s="30">
        <v>667.82428571428579</v>
      </c>
      <c r="H32" s="52"/>
      <c r="J32" s="52"/>
      <c r="K32" s="52"/>
      <c r="L32" s="53"/>
      <c r="O32" s="12" t="s">
        <v>723</v>
      </c>
    </row>
    <row r="33" spans="1:15" ht="15" customHeight="1">
      <c r="A33" s="12">
        <v>27</v>
      </c>
      <c r="B33" s="12">
        <v>1</v>
      </c>
      <c r="C33" s="44" t="s">
        <v>789</v>
      </c>
      <c r="D33" s="44">
        <v>3</v>
      </c>
      <c r="E33" s="12" t="s">
        <v>16</v>
      </c>
      <c r="G33" s="30">
        <v>363.48</v>
      </c>
      <c r="J33" s="52"/>
      <c r="K33" s="52"/>
      <c r="L33" s="53"/>
      <c r="O33" s="12" t="s">
        <v>724</v>
      </c>
    </row>
    <row r="34" spans="1:15" ht="15" customHeight="1">
      <c r="A34" s="12">
        <v>28</v>
      </c>
      <c r="B34" s="12">
        <v>1</v>
      </c>
      <c r="C34" s="44" t="s">
        <v>789</v>
      </c>
      <c r="D34" s="44" t="s">
        <v>176</v>
      </c>
      <c r="E34" s="12" t="s">
        <v>13</v>
      </c>
      <c r="G34" s="30">
        <v>143.63</v>
      </c>
      <c r="J34" s="52"/>
      <c r="K34" s="52"/>
      <c r="L34" s="53"/>
    </row>
    <row r="35" spans="1:15" ht="15" customHeight="1">
      <c r="A35" s="12">
        <v>29</v>
      </c>
      <c r="B35" s="12">
        <v>1</v>
      </c>
      <c r="C35" s="87" t="s">
        <v>862</v>
      </c>
      <c r="D35" s="44"/>
      <c r="G35" s="30"/>
      <c r="J35" s="52"/>
      <c r="K35" s="52"/>
      <c r="L35" s="53"/>
    </row>
    <row r="36" spans="1:15" ht="15" customHeight="1">
      <c r="A36" s="12">
        <v>30</v>
      </c>
      <c r="B36" s="12">
        <v>1</v>
      </c>
      <c r="C36" s="44" t="s">
        <v>725</v>
      </c>
      <c r="D36" s="44"/>
      <c r="E36" s="39" t="s">
        <v>664</v>
      </c>
      <c r="F36" s="39"/>
      <c r="G36" s="30"/>
      <c r="J36" s="52"/>
      <c r="K36" s="52"/>
      <c r="L36" s="53"/>
      <c r="M36" s="30"/>
    </row>
    <row r="37" spans="1:15" ht="15" customHeight="1">
      <c r="A37" s="12">
        <v>31</v>
      </c>
      <c r="B37" s="12">
        <v>1</v>
      </c>
      <c r="C37" s="44" t="s">
        <v>725</v>
      </c>
      <c r="D37" s="44" t="s">
        <v>726</v>
      </c>
      <c r="E37" s="12" t="s">
        <v>430</v>
      </c>
      <c r="G37" s="30">
        <v>115.81</v>
      </c>
      <c r="H37" s="52">
        <v>0.37</v>
      </c>
      <c r="J37" s="52"/>
      <c r="K37" s="52">
        <v>115.81</v>
      </c>
      <c r="L37" s="53"/>
      <c r="O37" s="12" t="s">
        <v>481</v>
      </c>
    </row>
    <row r="38" spans="1:15" ht="15" customHeight="1">
      <c r="A38" s="12">
        <v>32</v>
      </c>
      <c r="B38" s="12">
        <v>1</v>
      </c>
      <c r="C38" s="44" t="s">
        <v>725</v>
      </c>
      <c r="D38" s="44">
        <v>1</v>
      </c>
      <c r="E38" s="12" t="s">
        <v>184</v>
      </c>
      <c r="G38" s="30">
        <v>236.25</v>
      </c>
      <c r="J38" s="52"/>
      <c r="K38" s="52"/>
      <c r="L38" s="53"/>
      <c r="O38" s="12" t="s">
        <v>226</v>
      </c>
    </row>
    <row r="39" spans="1:15" ht="15" customHeight="1">
      <c r="A39" s="12">
        <v>33</v>
      </c>
      <c r="B39" s="12">
        <v>1</v>
      </c>
      <c r="C39" s="44" t="s">
        <v>725</v>
      </c>
      <c r="D39" s="44">
        <v>1</v>
      </c>
      <c r="E39" s="12" t="s">
        <v>105</v>
      </c>
      <c r="G39" s="30">
        <v>198.95</v>
      </c>
      <c r="J39" s="52"/>
      <c r="K39" s="52"/>
      <c r="L39" s="53"/>
      <c r="O39" s="12" t="s">
        <v>106</v>
      </c>
    </row>
    <row r="40" spans="1:15" ht="15" customHeight="1">
      <c r="A40" s="12">
        <v>34</v>
      </c>
      <c r="B40" s="12">
        <v>1</v>
      </c>
      <c r="C40" s="44" t="s">
        <v>727</v>
      </c>
      <c r="D40" s="44">
        <v>1</v>
      </c>
      <c r="E40" s="12" t="s">
        <v>78</v>
      </c>
      <c r="G40" s="30">
        <v>266.39999999999998</v>
      </c>
      <c r="H40" s="52"/>
      <c r="J40" s="52"/>
      <c r="K40" s="52"/>
      <c r="L40" s="53"/>
      <c r="O40" s="12" t="s">
        <v>185</v>
      </c>
    </row>
    <row r="41" spans="1:15" ht="15" customHeight="1">
      <c r="A41" s="12">
        <v>35</v>
      </c>
      <c r="B41" s="12">
        <v>1</v>
      </c>
      <c r="C41" s="44" t="s">
        <v>727</v>
      </c>
      <c r="D41" s="44">
        <v>1</v>
      </c>
      <c r="E41" s="12" t="s">
        <v>105</v>
      </c>
      <c r="G41" s="30">
        <v>497.37</v>
      </c>
      <c r="J41" s="52"/>
      <c r="K41" s="52"/>
      <c r="L41" s="53"/>
      <c r="O41" s="12" t="s">
        <v>106</v>
      </c>
    </row>
    <row r="42" spans="1:15" ht="15" customHeight="1">
      <c r="A42" s="12">
        <v>36</v>
      </c>
      <c r="B42" s="12">
        <v>1</v>
      </c>
      <c r="C42" s="44" t="s">
        <v>727</v>
      </c>
      <c r="D42" s="44">
        <v>1</v>
      </c>
      <c r="E42" s="12" t="s">
        <v>784</v>
      </c>
      <c r="G42" s="30">
        <v>666</v>
      </c>
      <c r="J42" s="52"/>
      <c r="K42" s="52"/>
      <c r="L42" s="53"/>
      <c r="O42" s="12" t="s">
        <v>106</v>
      </c>
    </row>
    <row r="43" spans="1:15" ht="15" customHeight="1">
      <c r="A43" s="12">
        <v>37</v>
      </c>
      <c r="B43" s="12">
        <v>1</v>
      </c>
      <c r="C43" s="44" t="s">
        <v>727</v>
      </c>
      <c r="D43" s="44">
        <v>1</v>
      </c>
      <c r="E43" s="12" t="s">
        <v>339</v>
      </c>
      <c r="G43" s="30">
        <f>110*4.44</f>
        <v>488.40000000000003</v>
      </c>
      <c r="J43" s="52"/>
      <c r="K43" s="52"/>
      <c r="L43" s="53"/>
      <c r="O43" s="12" t="s">
        <v>801</v>
      </c>
    </row>
    <row r="44" spans="1:15" ht="15" customHeight="1">
      <c r="A44" s="12">
        <v>38</v>
      </c>
      <c r="B44" s="12">
        <v>1</v>
      </c>
      <c r="C44" s="44" t="s">
        <v>802</v>
      </c>
      <c r="D44" s="44">
        <v>1</v>
      </c>
      <c r="E44" s="12" t="s">
        <v>339</v>
      </c>
      <c r="G44" s="30">
        <f>110*4.44</f>
        <v>488.40000000000003</v>
      </c>
      <c r="J44" s="52"/>
      <c r="K44" s="52"/>
      <c r="L44" s="53"/>
      <c r="O44" s="12" t="s">
        <v>926</v>
      </c>
    </row>
    <row r="45" spans="1:15" ht="15" customHeight="1">
      <c r="A45" s="12">
        <v>39</v>
      </c>
      <c r="B45" s="12">
        <v>1</v>
      </c>
      <c r="C45" s="44" t="s">
        <v>802</v>
      </c>
      <c r="D45" s="44">
        <v>1</v>
      </c>
      <c r="E45" s="12" t="s">
        <v>178</v>
      </c>
      <c r="G45" s="30">
        <v>11100</v>
      </c>
      <c r="H45" s="52"/>
      <c r="J45" s="52"/>
      <c r="K45" s="52"/>
      <c r="L45" s="53"/>
      <c r="O45" s="12" t="s">
        <v>927</v>
      </c>
    </row>
    <row r="46" spans="1:15" ht="15" customHeight="1">
      <c r="A46" s="12">
        <v>40</v>
      </c>
      <c r="B46" s="12">
        <v>1</v>
      </c>
      <c r="C46" s="44" t="s">
        <v>928</v>
      </c>
      <c r="D46" s="44">
        <v>1</v>
      </c>
      <c r="E46" s="12" t="s">
        <v>929</v>
      </c>
      <c r="G46" s="30">
        <v>11100</v>
      </c>
      <c r="H46" s="52"/>
      <c r="J46" s="52"/>
      <c r="K46" s="52"/>
      <c r="L46" s="53"/>
      <c r="O46" s="12" t="s">
        <v>930</v>
      </c>
    </row>
    <row r="47" spans="1:15" ht="15" customHeight="1">
      <c r="A47" s="12">
        <v>41</v>
      </c>
      <c r="B47" s="12">
        <v>1</v>
      </c>
      <c r="C47" s="44" t="s">
        <v>928</v>
      </c>
      <c r="D47" s="44">
        <v>1</v>
      </c>
      <c r="E47" s="12" t="s">
        <v>69</v>
      </c>
      <c r="G47" s="30">
        <v>1387.5</v>
      </c>
      <c r="H47" s="52"/>
      <c r="J47" s="52"/>
      <c r="K47" s="52"/>
      <c r="L47" s="53"/>
      <c r="O47" s="12" t="s">
        <v>214</v>
      </c>
    </row>
    <row r="48" spans="1:15" ht="15" customHeight="1">
      <c r="A48" s="12">
        <v>42</v>
      </c>
      <c r="B48" s="12">
        <v>1</v>
      </c>
      <c r="C48" s="44" t="s">
        <v>753</v>
      </c>
      <c r="D48" s="44"/>
      <c r="E48" s="54" t="s">
        <v>64</v>
      </c>
      <c r="F48" s="54"/>
      <c r="G48" s="30"/>
      <c r="J48" s="52"/>
      <c r="K48" s="52"/>
      <c r="L48" s="53"/>
    </row>
    <row r="49" spans="1:15" ht="15" customHeight="1">
      <c r="A49" s="12">
        <v>43</v>
      </c>
      <c r="B49" s="12">
        <v>1</v>
      </c>
      <c r="C49" s="44" t="s">
        <v>753</v>
      </c>
      <c r="D49" s="44" t="s">
        <v>966</v>
      </c>
      <c r="E49" s="12" t="s">
        <v>14</v>
      </c>
      <c r="F49" s="12">
        <v>1</v>
      </c>
      <c r="G49" s="30">
        <v>188.7</v>
      </c>
      <c r="H49" s="52"/>
      <c r="K49" s="52"/>
      <c r="L49" s="53"/>
      <c r="M49" s="30"/>
      <c r="O49" s="12" t="s">
        <v>164</v>
      </c>
    </row>
    <row r="50" spans="1:15" ht="15" customHeight="1">
      <c r="A50" s="12">
        <v>44</v>
      </c>
      <c r="B50" s="12">
        <v>1</v>
      </c>
      <c r="C50" s="44" t="s">
        <v>753</v>
      </c>
      <c r="D50" s="44" t="s">
        <v>967</v>
      </c>
      <c r="E50" s="12" t="s">
        <v>65</v>
      </c>
      <c r="F50" s="12">
        <v>1</v>
      </c>
      <c r="G50" s="30">
        <v>240.11</v>
      </c>
      <c r="J50" s="52"/>
      <c r="K50" s="52"/>
      <c r="L50" s="53"/>
      <c r="O50" s="12" t="s">
        <v>130</v>
      </c>
    </row>
    <row r="51" spans="1:15" ht="15" customHeight="1">
      <c r="A51" s="12">
        <v>45</v>
      </c>
      <c r="B51" s="12">
        <v>1</v>
      </c>
      <c r="C51" s="44" t="s">
        <v>753</v>
      </c>
      <c r="D51" s="44" t="s">
        <v>176</v>
      </c>
      <c r="E51" s="12" t="s">
        <v>17</v>
      </c>
      <c r="F51" s="12">
        <v>1</v>
      </c>
      <c r="G51" s="30">
        <v>115.81</v>
      </c>
      <c r="J51" s="52"/>
      <c r="K51" s="52"/>
      <c r="L51" s="53"/>
    </row>
    <row r="52" spans="1:15" ht="15" customHeight="1">
      <c r="A52" s="12">
        <v>46</v>
      </c>
      <c r="B52" s="12">
        <v>1</v>
      </c>
      <c r="C52" s="44" t="s">
        <v>753</v>
      </c>
      <c r="D52" s="44" t="s">
        <v>969</v>
      </c>
      <c r="E52" s="12" t="s">
        <v>15</v>
      </c>
      <c r="F52" s="12">
        <v>1</v>
      </c>
      <c r="G52" s="30">
        <v>48.55</v>
      </c>
      <c r="H52" s="52"/>
      <c r="K52" s="52"/>
      <c r="L52" s="53"/>
      <c r="M52" s="30"/>
      <c r="O52" s="12" t="s">
        <v>937</v>
      </c>
    </row>
    <row r="53" spans="1:15" ht="15" customHeight="1">
      <c r="A53" s="12">
        <v>47</v>
      </c>
      <c r="B53" s="12">
        <v>1</v>
      </c>
      <c r="C53" s="44" t="s">
        <v>753</v>
      </c>
      <c r="D53" s="44">
        <v>1</v>
      </c>
      <c r="E53" s="12" t="s">
        <v>940</v>
      </c>
      <c r="F53" s="12">
        <v>1</v>
      </c>
      <c r="G53" s="30">
        <v>2882.318888888889</v>
      </c>
      <c r="J53" s="52"/>
      <c r="K53" s="52"/>
      <c r="L53" s="53"/>
      <c r="O53" s="12" t="s">
        <v>754</v>
      </c>
    </row>
    <row r="54" spans="1:15" ht="15" customHeight="1">
      <c r="A54" s="12">
        <v>48</v>
      </c>
      <c r="B54" s="12">
        <v>1</v>
      </c>
      <c r="C54" s="44" t="s">
        <v>753</v>
      </c>
      <c r="D54" s="44">
        <v>3</v>
      </c>
      <c r="E54" s="12" t="s">
        <v>128</v>
      </c>
      <c r="F54" s="12">
        <v>1</v>
      </c>
      <c r="G54" s="55" t="s">
        <v>938</v>
      </c>
      <c r="J54" s="52"/>
      <c r="K54" s="52"/>
      <c r="L54" s="53"/>
      <c r="O54" s="12" t="s">
        <v>755</v>
      </c>
    </row>
    <row r="55" spans="1:15" ht="15" customHeight="1">
      <c r="A55" s="12">
        <v>49</v>
      </c>
      <c r="B55" s="12">
        <v>1</v>
      </c>
      <c r="C55" s="44" t="s">
        <v>753</v>
      </c>
      <c r="D55" s="44" t="s">
        <v>176</v>
      </c>
      <c r="E55" s="12" t="s">
        <v>129</v>
      </c>
      <c r="F55" s="12">
        <v>1</v>
      </c>
      <c r="G55" s="30">
        <v>146.37</v>
      </c>
      <c r="J55" s="52"/>
      <c r="K55" s="52"/>
      <c r="L55" s="53"/>
      <c r="O55" s="12" t="s">
        <v>756</v>
      </c>
    </row>
    <row r="56" spans="1:15" ht="15" customHeight="1">
      <c r="A56" s="12">
        <v>50</v>
      </c>
      <c r="B56" s="12">
        <v>1</v>
      </c>
      <c r="C56" s="44" t="s">
        <v>552</v>
      </c>
      <c r="D56" s="44"/>
      <c r="G56" s="30"/>
      <c r="J56" s="52"/>
      <c r="K56" s="52"/>
      <c r="L56" s="53"/>
    </row>
    <row r="57" spans="1:15" ht="15" customHeight="1">
      <c r="A57" s="12">
        <v>51</v>
      </c>
      <c r="B57" s="12">
        <v>1</v>
      </c>
      <c r="C57" s="44" t="s">
        <v>736</v>
      </c>
      <c r="D57" s="44"/>
      <c r="E57" s="39" t="s">
        <v>543</v>
      </c>
      <c r="F57" s="39"/>
      <c r="J57" s="52"/>
      <c r="K57" s="52"/>
      <c r="L57" s="53"/>
    </row>
    <row r="58" spans="1:15" ht="15" customHeight="1">
      <c r="A58" s="12">
        <v>52</v>
      </c>
      <c r="B58" s="12">
        <v>1</v>
      </c>
      <c r="C58" s="44" t="s">
        <v>736</v>
      </c>
      <c r="D58" s="44">
        <v>1</v>
      </c>
      <c r="E58" s="12" t="s">
        <v>105</v>
      </c>
      <c r="G58" s="12">
        <v>198.95</v>
      </c>
      <c r="J58" s="52"/>
      <c r="K58" s="52"/>
      <c r="L58" s="53"/>
      <c r="O58" s="12" t="s">
        <v>106</v>
      </c>
    </row>
    <row r="59" spans="1:15" ht="15" customHeight="1">
      <c r="A59" s="12">
        <v>53</v>
      </c>
      <c r="B59" s="12">
        <v>1</v>
      </c>
      <c r="C59" s="44" t="s">
        <v>737</v>
      </c>
      <c r="D59" s="44">
        <v>1</v>
      </c>
      <c r="E59" s="12" t="s">
        <v>105</v>
      </c>
      <c r="G59" s="30">
        <v>497.37</v>
      </c>
      <c r="J59" s="52"/>
      <c r="K59" s="52"/>
      <c r="L59" s="53"/>
      <c r="O59" s="12" t="s">
        <v>106</v>
      </c>
    </row>
    <row r="60" spans="1:15" ht="15" customHeight="1">
      <c r="A60" s="12">
        <v>54</v>
      </c>
      <c r="B60" s="12">
        <v>1</v>
      </c>
      <c r="C60" s="44" t="s">
        <v>737</v>
      </c>
      <c r="D60" s="44">
        <v>1</v>
      </c>
      <c r="E60" s="12" t="s">
        <v>784</v>
      </c>
      <c r="G60" s="30">
        <v>666</v>
      </c>
      <c r="J60" s="52"/>
      <c r="K60" s="52"/>
      <c r="L60" s="53"/>
      <c r="O60" s="12" t="s">
        <v>106</v>
      </c>
    </row>
    <row r="61" spans="1:15" ht="15" customHeight="1">
      <c r="A61" s="12">
        <v>56</v>
      </c>
      <c r="B61" s="12">
        <v>1</v>
      </c>
      <c r="C61" s="44" t="s">
        <v>738</v>
      </c>
      <c r="D61" s="44">
        <v>1</v>
      </c>
      <c r="E61" s="12" t="s">
        <v>78</v>
      </c>
      <c r="G61" s="30">
        <v>266.39999999999998</v>
      </c>
      <c r="H61" s="52"/>
      <c r="J61" s="52"/>
      <c r="K61" s="52"/>
      <c r="L61" s="53"/>
      <c r="O61" s="12" t="s">
        <v>185</v>
      </c>
    </row>
    <row r="62" spans="1:15" ht="15" customHeight="1">
      <c r="A62" s="12">
        <v>57</v>
      </c>
      <c r="B62" s="12">
        <v>1</v>
      </c>
      <c r="C62" s="44" t="s">
        <v>738</v>
      </c>
      <c r="D62" s="44">
        <v>1</v>
      </c>
      <c r="E62" s="12" t="s">
        <v>69</v>
      </c>
      <c r="G62" s="30">
        <v>1332</v>
      </c>
      <c r="H62" s="52"/>
      <c r="J62" s="52"/>
      <c r="K62" s="52"/>
      <c r="L62" s="53"/>
      <c r="O62" s="12" t="s">
        <v>183</v>
      </c>
    </row>
    <row r="63" spans="1:15" ht="15" customHeight="1">
      <c r="A63" s="12">
        <v>58</v>
      </c>
      <c r="B63" s="12">
        <v>1</v>
      </c>
      <c r="C63" s="44" t="s">
        <v>736</v>
      </c>
      <c r="D63" s="44">
        <v>1</v>
      </c>
      <c r="E63" s="12" t="s">
        <v>339</v>
      </c>
      <c r="G63" s="30">
        <f>110*4.44</f>
        <v>488.40000000000003</v>
      </c>
      <c r="J63" s="52"/>
      <c r="K63" s="52"/>
      <c r="L63" s="53"/>
      <c r="O63" s="12" t="s">
        <v>349</v>
      </c>
    </row>
    <row r="64" spans="1:15" ht="15" customHeight="1">
      <c r="A64" s="12">
        <v>59</v>
      </c>
      <c r="B64" s="12">
        <v>1</v>
      </c>
      <c r="C64" s="44" t="s">
        <v>739</v>
      </c>
      <c r="D64" s="44"/>
      <c r="E64" s="54" t="s">
        <v>132</v>
      </c>
      <c r="F64" s="54"/>
      <c r="G64" s="30"/>
      <c r="J64" s="52"/>
      <c r="K64" s="52"/>
      <c r="L64" s="53"/>
    </row>
    <row r="65" spans="1:15" ht="15" customHeight="1">
      <c r="A65" s="12">
        <v>60</v>
      </c>
      <c r="B65" s="12">
        <v>1</v>
      </c>
      <c r="C65" s="44" t="s">
        <v>739</v>
      </c>
      <c r="D65" s="44" t="s">
        <v>966</v>
      </c>
      <c r="E65" s="12" t="s">
        <v>14</v>
      </c>
      <c r="G65" s="30">
        <v>188.7</v>
      </c>
      <c r="H65" s="52"/>
      <c r="K65" s="52"/>
      <c r="L65" s="53"/>
      <c r="M65" s="30"/>
      <c r="O65" s="12" t="s">
        <v>164</v>
      </c>
    </row>
    <row r="66" spans="1:15" ht="15" customHeight="1">
      <c r="A66" s="12">
        <v>61</v>
      </c>
      <c r="B66" s="12">
        <v>1</v>
      </c>
      <c r="C66" s="44" t="s">
        <v>739</v>
      </c>
      <c r="D66" s="44" t="s">
        <v>967</v>
      </c>
      <c r="E66" s="12" t="s">
        <v>65</v>
      </c>
      <c r="G66" s="30">
        <v>240.11</v>
      </c>
      <c r="J66" s="52"/>
      <c r="K66" s="52"/>
      <c r="L66" s="53"/>
      <c r="O66" s="12" t="s">
        <v>130</v>
      </c>
    </row>
    <row r="67" spans="1:15" ht="15" customHeight="1">
      <c r="A67" s="12">
        <v>62</v>
      </c>
      <c r="B67" s="12">
        <v>1</v>
      </c>
      <c r="C67" s="44" t="s">
        <v>739</v>
      </c>
      <c r="D67" s="44" t="s">
        <v>176</v>
      </c>
      <c r="E67" s="12" t="s">
        <v>740</v>
      </c>
      <c r="G67" s="30"/>
      <c r="J67" s="52"/>
      <c r="K67" s="52"/>
      <c r="L67" s="53"/>
    </row>
    <row r="68" spans="1:15" ht="15" customHeight="1">
      <c r="A68" s="12">
        <v>63</v>
      </c>
      <c r="B68" s="12">
        <v>1</v>
      </c>
      <c r="C68" s="44" t="s">
        <v>739</v>
      </c>
      <c r="D68" s="44" t="s">
        <v>969</v>
      </c>
      <c r="E68" s="12" t="s">
        <v>15</v>
      </c>
      <c r="G68" s="30">
        <v>48.55</v>
      </c>
      <c r="H68" s="52"/>
      <c r="K68" s="52"/>
      <c r="L68" s="53"/>
      <c r="M68" s="30"/>
      <c r="O68" s="12" t="s">
        <v>116</v>
      </c>
    </row>
    <row r="69" spans="1:15" ht="15" customHeight="1">
      <c r="A69" s="12">
        <v>64</v>
      </c>
      <c r="B69" s="12">
        <v>1</v>
      </c>
      <c r="C69" s="44" t="s">
        <v>739</v>
      </c>
      <c r="D69" s="44">
        <v>1</v>
      </c>
      <c r="E69" s="12" t="s">
        <v>939</v>
      </c>
      <c r="G69" s="30">
        <v>526.48142857142852</v>
      </c>
      <c r="J69" s="52"/>
      <c r="K69" s="52"/>
      <c r="L69" s="53"/>
      <c r="O69" s="12" t="s">
        <v>830</v>
      </c>
    </row>
    <row r="70" spans="1:15" ht="15" customHeight="1">
      <c r="A70" s="12">
        <v>65</v>
      </c>
      <c r="B70" s="12">
        <v>1</v>
      </c>
      <c r="C70" s="44" t="s">
        <v>739</v>
      </c>
      <c r="D70" s="44">
        <v>3</v>
      </c>
      <c r="E70" s="12" t="s">
        <v>128</v>
      </c>
      <c r="G70" s="55" t="s">
        <v>131</v>
      </c>
      <c r="J70" s="52"/>
      <c r="K70" s="52"/>
      <c r="L70" s="53"/>
      <c r="O70" s="12" t="s">
        <v>831</v>
      </c>
    </row>
    <row r="71" spans="1:15" ht="15" customHeight="1">
      <c r="A71" s="12">
        <v>66</v>
      </c>
      <c r="B71" s="12">
        <v>1</v>
      </c>
      <c r="C71" s="44" t="s">
        <v>739</v>
      </c>
      <c r="D71" s="44" t="s">
        <v>176</v>
      </c>
      <c r="E71" s="12" t="s">
        <v>129</v>
      </c>
      <c r="G71" s="30">
        <v>146.37</v>
      </c>
      <c r="J71" s="52"/>
      <c r="K71" s="52"/>
      <c r="L71" s="53"/>
      <c r="O71" s="12" t="s">
        <v>86</v>
      </c>
    </row>
    <row r="72" spans="1:15" ht="15" customHeight="1">
      <c r="A72" s="12">
        <v>68</v>
      </c>
      <c r="B72" s="12">
        <v>1</v>
      </c>
      <c r="C72" s="44" t="s">
        <v>832</v>
      </c>
      <c r="D72" s="44"/>
      <c r="E72" s="39" t="s">
        <v>421</v>
      </c>
      <c r="F72" s="39"/>
      <c r="H72" s="52"/>
      <c r="J72" s="52"/>
      <c r="K72" s="52"/>
      <c r="L72" s="53"/>
      <c r="M72" s="30"/>
    </row>
    <row r="73" spans="1:15" ht="15" customHeight="1">
      <c r="A73" s="12">
        <v>69</v>
      </c>
      <c r="B73" s="12">
        <v>1</v>
      </c>
      <c r="C73" s="44" t="s">
        <v>832</v>
      </c>
      <c r="D73" s="44">
        <v>3</v>
      </c>
      <c r="E73" s="12" t="s">
        <v>408</v>
      </c>
      <c r="F73" s="12">
        <v>0</v>
      </c>
      <c r="G73" s="30">
        <v>546</v>
      </c>
      <c r="H73" s="52"/>
      <c r="J73" s="52">
        <v>35</v>
      </c>
      <c r="K73" s="52">
        <v>420</v>
      </c>
      <c r="L73" s="53">
        <v>0.3</v>
      </c>
      <c r="M73" s="30">
        <v>126</v>
      </c>
      <c r="O73" s="12" t="s">
        <v>490</v>
      </c>
    </row>
    <row r="74" spans="1:15" ht="15" customHeight="1">
      <c r="A74" s="12">
        <v>69</v>
      </c>
      <c r="B74" s="12">
        <v>1</v>
      </c>
      <c r="C74" s="44" t="s">
        <v>552</v>
      </c>
      <c r="D74" s="44"/>
      <c r="G74" s="30"/>
      <c r="J74" s="52"/>
      <c r="K74" s="52"/>
      <c r="L74" s="53"/>
    </row>
    <row r="75" spans="1:15" ht="15" customHeight="1">
      <c r="A75" s="12">
        <v>70</v>
      </c>
      <c r="B75" s="12">
        <v>1</v>
      </c>
      <c r="C75" s="44" t="s">
        <v>832</v>
      </c>
      <c r="D75" s="44" t="s">
        <v>833</v>
      </c>
      <c r="E75" s="12" t="s">
        <v>285</v>
      </c>
      <c r="F75" s="12">
        <v>0</v>
      </c>
      <c r="G75" s="30">
        <v>358.8</v>
      </c>
      <c r="H75" s="52"/>
      <c r="J75" s="52">
        <v>23</v>
      </c>
      <c r="K75" s="52">
        <v>276</v>
      </c>
      <c r="L75" s="53">
        <v>0.3</v>
      </c>
      <c r="M75" s="30">
        <v>82.8</v>
      </c>
      <c r="O75" s="12" t="s">
        <v>388</v>
      </c>
    </row>
    <row r="76" spans="1:15" ht="15" customHeight="1">
      <c r="A76" s="12">
        <v>71</v>
      </c>
      <c r="B76" s="12">
        <v>1</v>
      </c>
      <c r="C76" s="44" t="s">
        <v>835</v>
      </c>
      <c r="D76" s="44" t="s">
        <v>834</v>
      </c>
      <c r="E76" s="12" t="s">
        <v>284</v>
      </c>
      <c r="F76" s="12">
        <v>0</v>
      </c>
      <c r="G76" s="30">
        <v>165.36</v>
      </c>
      <c r="H76" s="52"/>
      <c r="J76" s="52">
        <v>10.6</v>
      </c>
      <c r="K76" s="52">
        <v>127.2</v>
      </c>
      <c r="L76" s="53">
        <v>0.3</v>
      </c>
      <c r="M76" s="30">
        <v>38.159999999999997</v>
      </c>
      <c r="O76" s="12" t="s">
        <v>283</v>
      </c>
    </row>
    <row r="77" spans="1:15" ht="15" customHeight="1">
      <c r="A77" s="12">
        <v>72</v>
      </c>
      <c r="B77" s="12">
        <v>1</v>
      </c>
      <c r="C77" s="44" t="s">
        <v>835</v>
      </c>
      <c r="D77" s="44" t="s">
        <v>834</v>
      </c>
      <c r="E77" s="12" t="s">
        <v>389</v>
      </c>
      <c r="F77" s="12">
        <v>0</v>
      </c>
      <c r="G77" s="30">
        <v>154.63</v>
      </c>
      <c r="H77" s="52"/>
      <c r="J77" s="52">
        <v>8.5</v>
      </c>
      <c r="K77" s="52">
        <v>102</v>
      </c>
      <c r="L77" s="53">
        <v>0.51600000000000001</v>
      </c>
      <c r="M77" s="30">
        <v>52.63</v>
      </c>
      <c r="O77" s="12" t="s">
        <v>388</v>
      </c>
    </row>
    <row r="78" spans="1:15" ht="15" customHeight="1">
      <c r="A78" s="12">
        <v>73</v>
      </c>
      <c r="B78" s="12">
        <v>1</v>
      </c>
      <c r="C78" s="44" t="s">
        <v>835</v>
      </c>
      <c r="D78" s="44" t="s">
        <v>834</v>
      </c>
      <c r="E78" s="12" t="s">
        <v>390</v>
      </c>
      <c r="F78" s="12">
        <v>0</v>
      </c>
      <c r="G78" s="30">
        <v>127.34</v>
      </c>
      <c r="H78" s="52"/>
      <c r="J78" s="52">
        <v>7</v>
      </c>
      <c r="K78" s="52">
        <v>84</v>
      </c>
      <c r="L78" s="53">
        <v>0.51600000000000001</v>
      </c>
      <c r="M78" s="30">
        <v>43.34</v>
      </c>
      <c r="O78" s="12" t="s">
        <v>388</v>
      </c>
    </row>
    <row r="79" spans="1:15" ht="15" customHeight="1">
      <c r="A79" s="12">
        <v>74</v>
      </c>
      <c r="B79" s="12">
        <v>1</v>
      </c>
      <c r="C79" s="44" t="s">
        <v>835</v>
      </c>
      <c r="D79" s="44">
        <v>1</v>
      </c>
      <c r="E79" s="12" t="s">
        <v>184</v>
      </c>
      <c r="F79" s="12">
        <v>1</v>
      </c>
      <c r="G79" s="12">
        <v>236.25</v>
      </c>
      <c r="J79" s="52"/>
      <c r="K79" s="52"/>
      <c r="L79" s="53"/>
      <c r="N79" s="12">
        <v>1</v>
      </c>
      <c r="O79" s="12" t="s">
        <v>226</v>
      </c>
    </row>
    <row r="80" spans="1:15" ht="15" customHeight="1">
      <c r="A80" s="12">
        <v>75</v>
      </c>
      <c r="B80" s="12">
        <v>1</v>
      </c>
      <c r="C80" s="44" t="s">
        <v>835</v>
      </c>
      <c r="D80" s="44">
        <v>1</v>
      </c>
      <c r="E80" s="12" t="s">
        <v>105</v>
      </c>
      <c r="F80" s="12">
        <v>1</v>
      </c>
      <c r="G80" s="12">
        <v>198.95</v>
      </c>
      <c r="J80" s="52"/>
      <c r="K80" s="52"/>
      <c r="L80" s="53"/>
      <c r="N80" s="12">
        <v>1</v>
      </c>
      <c r="O80" s="12" t="s">
        <v>106</v>
      </c>
    </row>
    <row r="81" spans="1:15" ht="15" customHeight="1">
      <c r="A81" s="12">
        <v>76</v>
      </c>
      <c r="B81" s="12">
        <v>1</v>
      </c>
      <c r="C81" s="44" t="s">
        <v>836</v>
      </c>
      <c r="D81" s="44">
        <v>1</v>
      </c>
      <c r="E81" s="12" t="s">
        <v>430</v>
      </c>
      <c r="F81" s="12">
        <v>0</v>
      </c>
      <c r="G81" s="12">
        <v>115.81</v>
      </c>
      <c r="H81" s="52">
        <v>0.37</v>
      </c>
      <c r="J81" s="52"/>
      <c r="K81" s="52">
        <v>115.81</v>
      </c>
      <c r="L81" s="53"/>
      <c r="O81" s="12" t="s">
        <v>228</v>
      </c>
    </row>
    <row r="82" spans="1:15" ht="15" customHeight="1">
      <c r="A82" s="12">
        <v>77</v>
      </c>
      <c r="B82" s="12">
        <v>1</v>
      </c>
      <c r="C82" s="44" t="s">
        <v>837</v>
      </c>
      <c r="D82" s="44">
        <v>1</v>
      </c>
      <c r="E82" s="12" t="s">
        <v>78</v>
      </c>
      <c r="F82" s="12">
        <v>1</v>
      </c>
      <c r="G82" s="30">
        <v>266.39999999999998</v>
      </c>
      <c r="H82" s="52"/>
      <c r="J82" s="52"/>
      <c r="K82" s="52"/>
      <c r="L82" s="53"/>
      <c r="O82" s="12" t="s">
        <v>185</v>
      </c>
    </row>
    <row r="83" spans="1:15" ht="15" customHeight="1">
      <c r="A83" s="12">
        <v>78</v>
      </c>
      <c r="B83" s="12">
        <v>1</v>
      </c>
      <c r="C83" s="44" t="s">
        <v>837</v>
      </c>
      <c r="D83" s="44">
        <v>1</v>
      </c>
      <c r="E83" s="12" t="s">
        <v>105</v>
      </c>
      <c r="F83" s="12">
        <v>1</v>
      </c>
      <c r="G83" s="30">
        <v>497.37</v>
      </c>
      <c r="J83" s="52"/>
      <c r="K83" s="52"/>
      <c r="L83" s="53"/>
      <c r="N83" s="12">
        <v>1</v>
      </c>
      <c r="O83" s="12" t="s">
        <v>106</v>
      </c>
    </row>
    <row r="84" spans="1:15" ht="15" customHeight="1">
      <c r="A84" s="12">
        <v>79</v>
      </c>
      <c r="B84" s="12">
        <v>1</v>
      </c>
      <c r="C84" s="44" t="s">
        <v>836</v>
      </c>
      <c r="D84" s="44">
        <v>1</v>
      </c>
      <c r="E84" s="12" t="s">
        <v>784</v>
      </c>
      <c r="F84" s="12">
        <v>1</v>
      </c>
      <c r="G84" s="30">
        <v>666</v>
      </c>
      <c r="J84" s="52"/>
      <c r="K84" s="52"/>
      <c r="L84" s="53"/>
      <c r="N84" s="12">
        <v>1</v>
      </c>
      <c r="O84" s="12" t="s">
        <v>106</v>
      </c>
    </row>
    <row r="85" spans="1:15" ht="15" customHeight="1">
      <c r="A85" s="12">
        <v>80</v>
      </c>
      <c r="B85" s="12">
        <v>1</v>
      </c>
      <c r="C85" s="44" t="s">
        <v>836</v>
      </c>
      <c r="D85" s="44">
        <v>1</v>
      </c>
      <c r="E85" s="12" t="s">
        <v>68</v>
      </c>
      <c r="F85" s="12">
        <v>1</v>
      </c>
      <c r="G85" s="30">
        <v>1518.48</v>
      </c>
      <c r="H85" s="52"/>
      <c r="J85" s="52"/>
      <c r="K85" s="52"/>
      <c r="L85" s="53"/>
      <c r="N85" s="12">
        <v>1</v>
      </c>
      <c r="O85" s="12" t="s">
        <v>183</v>
      </c>
    </row>
    <row r="86" spans="1:15" ht="15" customHeight="1">
      <c r="A86" s="12">
        <v>81</v>
      </c>
      <c r="B86" s="12">
        <v>1</v>
      </c>
      <c r="C86" s="44" t="s">
        <v>836</v>
      </c>
      <c r="D86" s="44">
        <v>1</v>
      </c>
      <c r="E86" s="12" t="s">
        <v>67</v>
      </c>
      <c r="F86" s="12">
        <v>1</v>
      </c>
      <c r="G86" s="30">
        <v>417.36</v>
      </c>
      <c r="H86" s="52"/>
      <c r="J86" s="52"/>
      <c r="K86" s="52"/>
      <c r="L86" s="53"/>
      <c r="N86" s="12">
        <v>1</v>
      </c>
      <c r="O86" s="12" t="s">
        <v>183</v>
      </c>
    </row>
    <row r="87" spans="1:15" ht="15" customHeight="1">
      <c r="A87" s="12">
        <v>82</v>
      </c>
      <c r="B87" s="12">
        <v>1</v>
      </c>
      <c r="C87" s="44" t="s">
        <v>836</v>
      </c>
      <c r="D87" s="44">
        <v>1</v>
      </c>
      <c r="E87" s="12" t="s">
        <v>71</v>
      </c>
      <c r="F87" s="12">
        <v>1</v>
      </c>
      <c r="G87" s="30">
        <v>1931.4</v>
      </c>
      <c r="H87" s="52"/>
      <c r="J87" s="52"/>
      <c r="K87" s="52"/>
      <c r="L87" s="53"/>
      <c r="N87" s="12">
        <v>1</v>
      </c>
      <c r="O87" s="12" t="s">
        <v>183</v>
      </c>
    </row>
    <row r="88" spans="1:15" ht="15" customHeight="1">
      <c r="A88" s="12">
        <v>83</v>
      </c>
      <c r="B88" s="12">
        <v>1</v>
      </c>
      <c r="C88" s="44" t="s">
        <v>836</v>
      </c>
      <c r="D88" s="44">
        <v>1</v>
      </c>
      <c r="E88" s="12" t="s">
        <v>72</v>
      </c>
      <c r="F88" s="12">
        <v>1</v>
      </c>
      <c r="G88" s="30">
        <v>416.92</v>
      </c>
      <c r="H88" s="52"/>
      <c r="J88" s="52"/>
      <c r="K88" s="52"/>
      <c r="L88" s="53"/>
      <c r="N88" s="12">
        <v>1</v>
      </c>
      <c r="O88" s="12" t="s">
        <v>183</v>
      </c>
    </row>
    <row r="89" spans="1:15" ht="15" customHeight="1">
      <c r="A89" s="12">
        <v>84</v>
      </c>
      <c r="B89" s="12">
        <v>1</v>
      </c>
      <c r="C89" s="44" t="s">
        <v>838</v>
      </c>
      <c r="D89" s="44"/>
      <c r="E89" s="54" t="s">
        <v>23</v>
      </c>
      <c r="F89" s="54"/>
      <c r="G89" s="30"/>
      <c r="J89" s="52"/>
      <c r="K89" s="52"/>
      <c r="L89" s="53"/>
    </row>
    <row r="90" spans="1:15" ht="15" customHeight="1">
      <c r="A90" s="12">
        <v>85</v>
      </c>
      <c r="B90" s="12">
        <v>1</v>
      </c>
      <c r="C90" s="44" t="s">
        <v>838</v>
      </c>
      <c r="D90" s="44" t="s">
        <v>966</v>
      </c>
      <c r="E90" s="12" t="s">
        <v>14</v>
      </c>
      <c r="G90" s="30">
        <v>188.7</v>
      </c>
      <c r="H90" s="52"/>
      <c r="K90" s="52"/>
      <c r="L90" s="53"/>
      <c r="M90" s="30"/>
      <c r="O90" s="12" t="s">
        <v>164</v>
      </c>
    </row>
    <row r="91" spans="1:15" ht="15" customHeight="1">
      <c r="A91" s="12">
        <v>86</v>
      </c>
      <c r="B91" s="12">
        <v>1</v>
      </c>
      <c r="C91" s="44" t="s">
        <v>838</v>
      </c>
      <c r="D91" s="44" t="s">
        <v>967</v>
      </c>
      <c r="E91" s="12" t="s">
        <v>65</v>
      </c>
      <c r="G91" s="30">
        <v>240.11</v>
      </c>
      <c r="J91" s="52"/>
      <c r="K91" s="52"/>
      <c r="L91" s="53"/>
      <c r="O91" s="12" t="s">
        <v>744</v>
      </c>
    </row>
    <row r="92" spans="1:15" ht="15" customHeight="1">
      <c r="A92" s="12">
        <v>87</v>
      </c>
      <c r="B92" s="12">
        <v>1</v>
      </c>
      <c r="C92" s="44" t="s">
        <v>838</v>
      </c>
      <c r="D92" s="44" t="s">
        <v>176</v>
      </c>
      <c r="E92" s="12" t="s">
        <v>17</v>
      </c>
      <c r="G92" s="30">
        <v>115.81</v>
      </c>
      <c r="J92" s="52"/>
      <c r="K92" s="52"/>
      <c r="L92" s="53"/>
    </row>
    <row r="93" spans="1:15" ht="15" customHeight="1">
      <c r="A93" s="12">
        <v>88</v>
      </c>
      <c r="B93" s="12">
        <v>1</v>
      </c>
      <c r="C93" s="44" t="s">
        <v>838</v>
      </c>
      <c r="D93" s="44" t="s">
        <v>969</v>
      </c>
      <c r="E93" s="12" t="s">
        <v>15</v>
      </c>
      <c r="G93" s="30">
        <v>48.55</v>
      </c>
      <c r="H93" s="52"/>
      <c r="K93" s="52"/>
      <c r="L93" s="53"/>
      <c r="M93" s="30"/>
      <c r="O93" s="12" t="s">
        <v>116</v>
      </c>
    </row>
    <row r="94" spans="1:15" ht="15" customHeight="1">
      <c r="A94" s="12">
        <v>89</v>
      </c>
      <c r="B94" s="12">
        <v>1</v>
      </c>
      <c r="C94" s="44" t="s">
        <v>838</v>
      </c>
      <c r="D94" s="44">
        <v>1</v>
      </c>
      <c r="E94" s="12" t="s">
        <v>944</v>
      </c>
      <c r="G94" s="30">
        <v>626.49400000000003</v>
      </c>
      <c r="J94" s="52"/>
      <c r="K94" s="52"/>
      <c r="L94" s="53"/>
      <c r="O94" s="12" t="s">
        <v>745</v>
      </c>
    </row>
    <row r="95" spans="1:15" ht="15" customHeight="1">
      <c r="A95" s="12">
        <v>90</v>
      </c>
      <c r="B95" s="12">
        <v>1</v>
      </c>
      <c r="C95" s="44" t="s">
        <v>838</v>
      </c>
      <c r="D95" s="44">
        <v>3</v>
      </c>
      <c r="E95" s="12" t="s">
        <v>24</v>
      </c>
      <c r="G95" s="55">
        <v>452.4</v>
      </c>
      <c r="H95" s="52" t="s">
        <v>746</v>
      </c>
      <c r="J95" s="52"/>
      <c r="K95" s="52"/>
      <c r="L95" s="53"/>
      <c r="O95" s="12" t="s">
        <v>853</v>
      </c>
    </row>
    <row r="96" spans="1:15" ht="15" customHeight="1">
      <c r="A96" s="12">
        <v>91</v>
      </c>
      <c r="B96" s="12">
        <v>1</v>
      </c>
      <c r="C96" s="44" t="s">
        <v>838</v>
      </c>
      <c r="D96" s="44" t="s">
        <v>176</v>
      </c>
      <c r="E96" s="12" t="s">
        <v>25</v>
      </c>
      <c r="G96" s="30">
        <v>149.11000000000001</v>
      </c>
      <c r="J96" s="52"/>
      <c r="K96" s="52"/>
      <c r="L96" s="53"/>
    </row>
    <row r="97" spans="1:15" ht="15" customHeight="1">
      <c r="A97" s="12">
        <v>92</v>
      </c>
      <c r="B97" s="12">
        <v>1</v>
      </c>
      <c r="C97" s="44" t="s">
        <v>945</v>
      </c>
      <c r="D97" s="44"/>
      <c r="G97" s="30"/>
      <c r="J97" s="52"/>
      <c r="K97" s="52"/>
      <c r="L97" s="53"/>
    </row>
    <row r="98" spans="1:15" ht="15" customHeight="1">
      <c r="A98" s="12">
        <v>93</v>
      </c>
      <c r="B98" s="12">
        <v>1</v>
      </c>
      <c r="C98" s="44" t="s">
        <v>854</v>
      </c>
      <c r="D98" s="44"/>
      <c r="E98" s="39" t="s">
        <v>544</v>
      </c>
      <c r="F98" s="39"/>
      <c r="K98" s="52"/>
      <c r="L98" s="53"/>
    </row>
    <row r="99" spans="1:15" ht="15" customHeight="1">
      <c r="A99" s="12">
        <v>94</v>
      </c>
      <c r="B99" s="12">
        <v>1</v>
      </c>
      <c r="C99" s="44" t="s">
        <v>856</v>
      </c>
      <c r="D99" s="44" t="s">
        <v>855</v>
      </c>
      <c r="E99" s="12" t="s">
        <v>430</v>
      </c>
      <c r="F99" s="12">
        <v>0</v>
      </c>
      <c r="G99" s="12">
        <v>115.81</v>
      </c>
      <c r="H99" s="52">
        <v>0.37</v>
      </c>
      <c r="J99" s="52"/>
      <c r="K99" s="52">
        <v>115.81</v>
      </c>
      <c r="L99" s="53"/>
      <c r="O99" s="12" t="s">
        <v>228</v>
      </c>
    </row>
    <row r="100" spans="1:15" ht="15" customHeight="1">
      <c r="A100" s="12">
        <v>95</v>
      </c>
      <c r="B100" s="12">
        <v>1</v>
      </c>
      <c r="C100" s="44" t="s">
        <v>858</v>
      </c>
      <c r="D100" s="44" t="s">
        <v>857</v>
      </c>
      <c r="E100" s="12" t="s">
        <v>557</v>
      </c>
      <c r="F100" s="12">
        <v>0</v>
      </c>
      <c r="G100" s="30">
        <v>156.5</v>
      </c>
      <c r="H100" s="52">
        <v>0.5</v>
      </c>
      <c r="K100" s="52"/>
      <c r="L100" s="53"/>
      <c r="M100" s="30"/>
      <c r="O100" s="12" t="s">
        <v>859</v>
      </c>
    </row>
    <row r="101" spans="1:15" ht="15" customHeight="1">
      <c r="A101" s="12">
        <v>96</v>
      </c>
      <c r="B101" s="12">
        <v>1</v>
      </c>
      <c r="C101" s="44" t="s">
        <v>860</v>
      </c>
      <c r="D101" s="44">
        <v>1</v>
      </c>
      <c r="E101" s="12" t="s">
        <v>184</v>
      </c>
      <c r="F101" s="12">
        <v>1</v>
      </c>
      <c r="G101" s="12">
        <v>236.25</v>
      </c>
      <c r="J101" s="52"/>
      <c r="K101" s="52"/>
      <c r="L101" s="53"/>
      <c r="O101" s="12" t="s">
        <v>226</v>
      </c>
    </row>
    <row r="102" spans="1:15" ht="15" customHeight="1">
      <c r="A102" s="12">
        <v>97</v>
      </c>
      <c r="B102" s="12">
        <v>1</v>
      </c>
      <c r="C102" s="44" t="s">
        <v>860</v>
      </c>
      <c r="D102" s="44">
        <v>1</v>
      </c>
      <c r="E102" s="12" t="s">
        <v>78</v>
      </c>
      <c r="F102" s="12">
        <v>1</v>
      </c>
      <c r="G102" s="30">
        <v>266.39999999999998</v>
      </c>
      <c r="H102" s="52"/>
      <c r="J102" s="52"/>
      <c r="K102" s="52"/>
      <c r="L102" s="53"/>
      <c r="O102" s="12" t="s">
        <v>185</v>
      </c>
    </row>
    <row r="103" spans="1:15" ht="15" customHeight="1">
      <c r="A103" s="12">
        <v>98</v>
      </c>
      <c r="B103" s="12">
        <v>1</v>
      </c>
      <c r="C103" s="44" t="s">
        <v>860</v>
      </c>
      <c r="D103" s="44">
        <v>1</v>
      </c>
      <c r="E103" s="12" t="s">
        <v>105</v>
      </c>
      <c r="F103" s="12">
        <v>1</v>
      </c>
      <c r="G103" s="12">
        <v>198.95</v>
      </c>
      <c r="J103" s="52"/>
      <c r="K103" s="52"/>
      <c r="L103" s="53"/>
      <c r="O103" s="12" t="s">
        <v>106</v>
      </c>
    </row>
    <row r="104" spans="1:15" ht="15" customHeight="1">
      <c r="A104" s="12">
        <v>99</v>
      </c>
      <c r="B104" s="12">
        <v>1</v>
      </c>
      <c r="C104" s="44" t="s">
        <v>854</v>
      </c>
      <c r="D104" s="44">
        <v>1</v>
      </c>
      <c r="E104" s="12" t="s">
        <v>105</v>
      </c>
      <c r="F104" s="12">
        <v>1</v>
      </c>
      <c r="G104" s="30">
        <v>497.37</v>
      </c>
      <c r="J104" s="52"/>
      <c r="K104" s="52"/>
      <c r="L104" s="53"/>
      <c r="O104" s="12" t="s">
        <v>106</v>
      </c>
    </row>
    <row r="105" spans="1:15" ht="15" customHeight="1">
      <c r="A105" s="12">
        <v>100</v>
      </c>
      <c r="B105" s="12">
        <v>1</v>
      </c>
      <c r="C105" s="44" t="s">
        <v>854</v>
      </c>
      <c r="D105" s="44">
        <v>1</v>
      </c>
      <c r="E105" s="12" t="s">
        <v>784</v>
      </c>
      <c r="F105" s="12">
        <v>1</v>
      </c>
      <c r="G105" s="30">
        <v>666</v>
      </c>
      <c r="J105" s="52"/>
      <c r="K105" s="52"/>
      <c r="L105" s="53"/>
      <c r="O105" s="12" t="s">
        <v>106</v>
      </c>
    </row>
    <row r="106" spans="1:15" ht="15" customHeight="1">
      <c r="A106" s="12">
        <v>101</v>
      </c>
      <c r="B106" s="12">
        <v>1</v>
      </c>
      <c r="C106" s="44" t="s">
        <v>854</v>
      </c>
      <c r="D106" s="44">
        <v>1</v>
      </c>
      <c r="E106" s="12" t="s">
        <v>69</v>
      </c>
      <c r="F106" s="12">
        <v>1</v>
      </c>
      <c r="G106" s="30">
        <v>1332</v>
      </c>
      <c r="H106" s="52"/>
      <c r="J106" s="52"/>
      <c r="K106" s="52"/>
      <c r="L106" s="53"/>
      <c r="O106" s="12" t="s">
        <v>183</v>
      </c>
    </row>
    <row r="107" spans="1:15" ht="13">
      <c r="A107" s="12">
        <v>102</v>
      </c>
      <c r="B107" s="12">
        <v>1</v>
      </c>
      <c r="C107" s="44" t="s">
        <v>861</v>
      </c>
      <c r="D107" s="44"/>
      <c r="E107" s="54" t="s">
        <v>288</v>
      </c>
      <c r="F107" s="54"/>
      <c r="G107" s="30"/>
      <c r="J107" s="52"/>
      <c r="K107" s="52"/>
      <c r="L107" s="53"/>
    </row>
    <row r="108" spans="1:15">
      <c r="A108" s="12">
        <v>103</v>
      </c>
      <c r="B108" s="12">
        <v>1</v>
      </c>
      <c r="C108" s="44" t="s">
        <v>861</v>
      </c>
      <c r="D108" s="44" t="s">
        <v>966</v>
      </c>
      <c r="E108" s="12" t="s">
        <v>14</v>
      </c>
      <c r="G108" s="30">
        <v>188.7</v>
      </c>
      <c r="H108" s="52"/>
      <c r="K108" s="52"/>
      <c r="L108" s="53"/>
      <c r="M108" s="30"/>
      <c r="O108" s="12" t="s">
        <v>164</v>
      </c>
    </row>
    <row r="109" spans="1:15" ht="15" customHeight="1">
      <c r="A109" s="12">
        <v>104</v>
      </c>
      <c r="B109" s="12">
        <v>1</v>
      </c>
      <c r="C109" s="44" t="s">
        <v>861</v>
      </c>
      <c r="D109" s="44" t="s">
        <v>967</v>
      </c>
      <c r="E109" s="12" t="s">
        <v>65</v>
      </c>
      <c r="G109" s="30">
        <v>240.11</v>
      </c>
      <c r="J109" s="52"/>
      <c r="K109" s="52"/>
      <c r="L109" s="53"/>
      <c r="O109" s="12" t="s">
        <v>130</v>
      </c>
    </row>
    <row r="110" spans="1:15" ht="15" customHeight="1">
      <c r="A110" s="12">
        <v>105</v>
      </c>
      <c r="B110" s="12">
        <v>1</v>
      </c>
      <c r="C110" s="44" t="s">
        <v>861</v>
      </c>
      <c r="D110" s="44" t="s">
        <v>176</v>
      </c>
      <c r="E110" s="12" t="s">
        <v>289</v>
      </c>
      <c r="G110" s="30">
        <v>136.16</v>
      </c>
      <c r="J110" s="52"/>
      <c r="K110" s="52"/>
      <c r="L110" s="53"/>
    </row>
    <row r="111" spans="1:15" ht="15" customHeight="1">
      <c r="A111" s="12">
        <v>106</v>
      </c>
      <c r="B111" s="12">
        <v>1</v>
      </c>
      <c r="C111" s="44" t="s">
        <v>861</v>
      </c>
      <c r="D111" s="44" t="s">
        <v>969</v>
      </c>
      <c r="E111" s="12" t="s">
        <v>15</v>
      </c>
      <c r="G111" s="30">
        <v>48.55</v>
      </c>
      <c r="H111" s="52"/>
      <c r="K111" s="52"/>
      <c r="L111" s="53"/>
      <c r="M111" s="30"/>
      <c r="O111" s="12" t="s">
        <v>116</v>
      </c>
    </row>
    <row r="112" spans="1:15" ht="15" customHeight="1">
      <c r="A112" s="12">
        <v>107</v>
      </c>
      <c r="B112" s="12">
        <v>1</v>
      </c>
      <c r="C112" s="44" t="s">
        <v>861</v>
      </c>
      <c r="D112" s="44">
        <v>1</v>
      </c>
      <c r="E112" s="12" t="s">
        <v>946</v>
      </c>
      <c r="G112" s="30">
        <v>532.82833333333326</v>
      </c>
      <c r="J112" s="52"/>
      <c r="K112" s="52"/>
      <c r="L112" s="53"/>
      <c r="O112" s="12" t="s">
        <v>10</v>
      </c>
    </row>
    <row r="113" spans="1:22" ht="15" customHeight="1">
      <c r="A113" s="12">
        <v>108</v>
      </c>
      <c r="B113" s="12">
        <v>1</v>
      </c>
      <c r="C113" s="44" t="s">
        <v>861</v>
      </c>
      <c r="D113" s="44">
        <v>3</v>
      </c>
      <c r="E113" s="12" t="s">
        <v>128</v>
      </c>
      <c r="G113" s="55" t="s">
        <v>131</v>
      </c>
      <c r="J113" s="52"/>
      <c r="K113" s="52"/>
      <c r="L113" s="53"/>
      <c r="O113" s="12" t="s">
        <v>755</v>
      </c>
    </row>
    <row r="114" spans="1:22" ht="15" customHeight="1">
      <c r="A114" s="12">
        <v>109</v>
      </c>
      <c r="B114" s="12">
        <v>1</v>
      </c>
      <c r="C114" s="44" t="s">
        <v>861</v>
      </c>
      <c r="D114" s="44" t="s">
        <v>176</v>
      </c>
      <c r="E114" s="12" t="s">
        <v>129</v>
      </c>
      <c r="G114" s="55" t="s">
        <v>131</v>
      </c>
      <c r="J114" s="52"/>
      <c r="K114" s="52"/>
      <c r="L114" s="53"/>
    </row>
    <row r="115" spans="1:22" ht="15" customHeight="1">
      <c r="A115" s="12">
        <v>111</v>
      </c>
      <c r="B115" s="12">
        <v>1</v>
      </c>
      <c r="C115" s="44" t="s">
        <v>862</v>
      </c>
      <c r="D115" s="44"/>
      <c r="E115" s="54"/>
      <c r="F115" s="54"/>
      <c r="G115" s="30"/>
      <c r="J115" s="52"/>
      <c r="K115" s="52"/>
      <c r="L115" s="53"/>
    </row>
    <row r="116" spans="1:22" ht="15" customHeight="1">
      <c r="A116" s="12">
        <v>112</v>
      </c>
      <c r="B116" s="12">
        <v>1</v>
      </c>
      <c r="C116" s="44" t="s">
        <v>923</v>
      </c>
      <c r="D116" s="44"/>
      <c r="E116" s="39" t="s">
        <v>399</v>
      </c>
      <c r="F116" s="39"/>
      <c r="G116" s="30"/>
      <c r="H116" s="52"/>
      <c r="K116" s="52"/>
      <c r="L116" s="53"/>
      <c r="M116" s="30"/>
    </row>
    <row r="117" spans="1:22" ht="15" customHeight="1">
      <c r="A117" s="12">
        <v>113</v>
      </c>
      <c r="B117" s="12">
        <v>1</v>
      </c>
      <c r="C117" s="44" t="s">
        <v>923</v>
      </c>
      <c r="D117" s="44" t="s">
        <v>966</v>
      </c>
      <c r="E117" s="12" t="s">
        <v>14</v>
      </c>
      <c r="G117" s="97">
        <v>188.7</v>
      </c>
      <c r="H117" s="52" t="s">
        <v>1</v>
      </c>
      <c r="K117" s="52"/>
      <c r="L117" s="53"/>
      <c r="M117" s="30"/>
      <c r="O117" s="12" t="s">
        <v>0</v>
      </c>
    </row>
    <row r="118" spans="1:22" ht="15" customHeight="1">
      <c r="A118" s="12">
        <v>114</v>
      </c>
      <c r="B118" s="12">
        <v>1</v>
      </c>
      <c r="C118" s="44" t="s">
        <v>923</v>
      </c>
      <c r="D118" s="44" t="s">
        <v>967</v>
      </c>
      <c r="E118" s="12" t="s">
        <v>249</v>
      </c>
      <c r="G118" s="97">
        <v>240.11</v>
      </c>
      <c r="H118" s="52"/>
      <c r="K118" s="52"/>
      <c r="L118" s="53"/>
      <c r="M118" s="30"/>
      <c r="O118" s="12" t="s">
        <v>57</v>
      </c>
    </row>
    <row r="119" spans="1:22" ht="15" customHeight="1">
      <c r="A119" s="12">
        <v>115</v>
      </c>
      <c r="B119" s="12">
        <v>1</v>
      </c>
      <c r="C119" s="44" t="s">
        <v>923</v>
      </c>
      <c r="D119" s="44" t="s">
        <v>176</v>
      </c>
      <c r="E119" s="12" t="s">
        <v>171</v>
      </c>
      <c r="G119" s="97">
        <v>159.732</v>
      </c>
      <c r="H119" s="52"/>
      <c r="K119" s="52"/>
      <c r="L119" s="53"/>
      <c r="M119" s="30"/>
    </row>
    <row r="120" spans="1:22" ht="15" customHeight="1">
      <c r="A120" s="12">
        <v>116</v>
      </c>
      <c r="B120" s="12">
        <v>1</v>
      </c>
      <c r="C120" s="44" t="s">
        <v>923</v>
      </c>
      <c r="D120" s="44" t="s">
        <v>969</v>
      </c>
      <c r="E120" s="12" t="s">
        <v>15</v>
      </c>
      <c r="G120" s="97">
        <v>48.55</v>
      </c>
      <c r="H120" s="52"/>
      <c r="K120" s="52"/>
      <c r="L120" s="53"/>
      <c r="M120" s="30"/>
      <c r="O120" s="12" t="s">
        <v>116</v>
      </c>
    </row>
    <row r="121" spans="1:22" ht="14" customHeight="1">
      <c r="A121" s="12">
        <v>117</v>
      </c>
      <c r="B121" s="12">
        <v>1</v>
      </c>
      <c r="C121" s="44" t="s">
        <v>923</v>
      </c>
      <c r="D121" s="44">
        <v>1</v>
      </c>
      <c r="E121" s="12" t="s">
        <v>93</v>
      </c>
      <c r="G121" s="95">
        <f>((46*1091.92)+(2*119.1))/48</f>
        <v>1051.3858333333335</v>
      </c>
      <c r="H121" s="52"/>
      <c r="K121" s="52"/>
      <c r="L121" s="53"/>
      <c r="M121" s="30"/>
      <c r="O121" s="12" t="s">
        <v>754</v>
      </c>
    </row>
    <row r="122" spans="1:22" ht="15" customHeight="1">
      <c r="A122" s="12">
        <v>118</v>
      </c>
      <c r="B122" s="12">
        <v>1</v>
      </c>
      <c r="C122" s="44" t="s">
        <v>923</v>
      </c>
      <c r="D122" s="44">
        <v>3</v>
      </c>
      <c r="E122" s="12" t="s">
        <v>290</v>
      </c>
      <c r="G122" s="30">
        <v>422.76</v>
      </c>
      <c r="H122" s="96" t="s">
        <v>45</v>
      </c>
      <c r="K122" s="52"/>
      <c r="L122" s="53"/>
      <c r="M122" s="30"/>
      <c r="O122" s="12" t="s">
        <v>46</v>
      </c>
    </row>
    <row r="123" spans="1:22" ht="15" customHeight="1">
      <c r="A123" s="12">
        <v>120</v>
      </c>
      <c r="C123" s="56" t="s">
        <v>862</v>
      </c>
      <c r="D123" s="44"/>
      <c r="E123" s="57"/>
      <c r="F123" s="57"/>
      <c r="G123" s="57"/>
      <c r="H123" s="52"/>
      <c r="J123" s="52"/>
      <c r="K123" s="52"/>
      <c r="L123" s="58"/>
      <c r="M123" s="57"/>
      <c r="N123" s="57"/>
      <c r="O123" s="57"/>
      <c r="P123" s="57"/>
      <c r="Q123" s="57"/>
      <c r="R123" s="57"/>
      <c r="S123" s="57"/>
      <c r="T123" s="57"/>
      <c r="U123" s="57"/>
      <c r="V123" s="57"/>
    </row>
    <row r="124" spans="1:22" ht="15" customHeight="1">
      <c r="A124" s="12">
        <v>121</v>
      </c>
      <c r="B124" s="12">
        <v>2</v>
      </c>
      <c r="C124" s="44" t="s">
        <v>863</v>
      </c>
      <c r="D124" s="44"/>
      <c r="E124" s="54" t="s">
        <v>609</v>
      </c>
      <c r="F124" s="54"/>
      <c r="G124" s="30"/>
      <c r="H124" s="52"/>
      <c r="J124" s="52"/>
      <c r="K124" s="52"/>
      <c r="L124" s="53"/>
      <c r="M124" s="30"/>
    </row>
    <row r="125" spans="1:22" ht="15" customHeight="1">
      <c r="A125" s="12">
        <v>122</v>
      </c>
      <c r="B125" s="12">
        <v>2</v>
      </c>
      <c r="C125" s="44" t="s">
        <v>865</v>
      </c>
      <c r="D125" s="44" t="s">
        <v>864</v>
      </c>
      <c r="E125" s="12" t="s">
        <v>546</v>
      </c>
      <c r="F125" s="12">
        <v>0</v>
      </c>
      <c r="G125" s="30">
        <v>112.66</v>
      </c>
      <c r="H125" s="52">
        <v>0.36</v>
      </c>
      <c r="J125" s="52"/>
      <c r="K125" s="52">
        <v>112.66</v>
      </c>
      <c r="L125" s="53"/>
      <c r="O125" s="12" t="s">
        <v>74</v>
      </c>
    </row>
    <row r="126" spans="1:22" ht="15" customHeight="1">
      <c r="A126" s="12">
        <v>123</v>
      </c>
      <c r="B126" s="12">
        <v>2</v>
      </c>
      <c r="C126" s="44" t="s">
        <v>866</v>
      </c>
      <c r="D126" s="44">
        <v>1</v>
      </c>
      <c r="E126" s="12" t="s">
        <v>73</v>
      </c>
      <c r="F126" s="12">
        <v>1</v>
      </c>
      <c r="G126" s="30">
        <v>1065.5999999999999</v>
      </c>
      <c r="H126" s="52"/>
      <c r="J126" s="52"/>
      <c r="K126" s="52"/>
      <c r="L126" s="53"/>
      <c r="M126" s="30"/>
      <c r="O126" s="12" t="s">
        <v>183</v>
      </c>
    </row>
    <row r="127" spans="1:22" ht="15" customHeight="1">
      <c r="A127" s="12">
        <v>124</v>
      </c>
      <c r="B127" s="12">
        <v>2</v>
      </c>
      <c r="C127" s="44" t="s">
        <v>866</v>
      </c>
      <c r="D127" s="44">
        <v>1</v>
      </c>
      <c r="E127" s="12" t="s">
        <v>184</v>
      </c>
      <c r="F127" s="12">
        <v>1</v>
      </c>
      <c r="G127" s="30">
        <v>233.1</v>
      </c>
      <c r="H127" s="52"/>
      <c r="J127" s="52"/>
      <c r="K127" s="52"/>
      <c r="L127" s="53"/>
      <c r="O127" s="12" t="s">
        <v>79</v>
      </c>
    </row>
    <row r="128" spans="1:22" ht="15" customHeight="1">
      <c r="A128" s="12">
        <v>125</v>
      </c>
      <c r="B128" s="12">
        <v>2</v>
      </c>
      <c r="C128" s="44" t="s">
        <v>866</v>
      </c>
      <c r="D128" s="44">
        <v>1</v>
      </c>
      <c r="E128" s="12" t="s">
        <v>867</v>
      </c>
      <c r="F128" s="12">
        <v>1</v>
      </c>
      <c r="G128" s="30">
        <v>832.5</v>
      </c>
      <c r="H128" s="52"/>
      <c r="J128" s="52"/>
      <c r="K128" s="52"/>
      <c r="L128" s="53"/>
      <c r="O128" s="12" t="s">
        <v>126</v>
      </c>
    </row>
    <row r="129" spans="1:15" ht="15" customHeight="1">
      <c r="A129" s="12">
        <v>126</v>
      </c>
      <c r="B129" s="12">
        <v>2</v>
      </c>
      <c r="C129" s="44" t="s">
        <v>868</v>
      </c>
      <c r="D129" s="44"/>
      <c r="E129" s="54" t="s">
        <v>315</v>
      </c>
      <c r="F129" s="54"/>
      <c r="G129" s="30"/>
      <c r="H129" s="52"/>
      <c r="J129" s="52"/>
      <c r="K129" s="52"/>
      <c r="L129" s="53"/>
    </row>
    <row r="130" spans="1:15" ht="15" customHeight="1">
      <c r="A130" s="12">
        <v>127</v>
      </c>
      <c r="B130" s="12">
        <v>2</v>
      </c>
      <c r="C130" s="44" t="s">
        <v>868</v>
      </c>
      <c r="D130" s="44" t="s">
        <v>966</v>
      </c>
      <c r="E130" s="12" t="s">
        <v>14</v>
      </c>
      <c r="G130" s="30">
        <v>171.69</v>
      </c>
      <c r="H130" s="52"/>
      <c r="J130" s="52"/>
      <c r="K130" s="52"/>
      <c r="L130" s="53"/>
      <c r="O130" s="12" t="s">
        <v>151</v>
      </c>
    </row>
    <row r="131" spans="1:15" ht="15" customHeight="1">
      <c r="A131" s="12">
        <v>128</v>
      </c>
      <c r="B131" s="12">
        <v>2</v>
      </c>
      <c r="C131" s="44" t="s">
        <v>868</v>
      </c>
      <c r="D131" s="44" t="s">
        <v>967</v>
      </c>
      <c r="E131" s="12" t="s">
        <v>65</v>
      </c>
      <c r="G131" s="30">
        <v>238.92333333333332</v>
      </c>
      <c r="H131" s="52"/>
      <c r="J131" s="52"/>
      <c r="K131" s="52"/>
      <c r="L131" s="53"/>
      <c r="O131" s="12" t="s">
        <v>794</v>
      </c>
    </row>
    <row r="132" spans="1:15" ht="15" customHeight="1">
      <c r="A132" s="12">
        <v>129</v>
      </c>
      <c r="B132" s="12">
        <v>2</v>
      </c>
      <c r="C132" s="44" t="s">
        <v>868</v>
      </c>
      <c r="D132" s="44" t="s">
        <v>176</v>
      </c>
      <c r="E132" s="12" t="s">
        <v>17</v>
      </c>
      <c r="G132" s="30">
        <v>112.66</v>
      </c>
      <c r="H132" s="52"/>
      <c r="J132" s="52"/>
      <c r="K132" s="52"/>
      <c r="L132" s="53"/>
    </row>
    <row r="133" spans="1:15" ht="15" customHeight="1">
      <c r="A133" s="12">
        <v>130</v>
      </c>
      <c r="B133" s="12">
        <v>2</v>
      </c>
      <c r="C133" s="44" t="s">
        <v>868</v>
      </c>
      <c r="D133" s="44" t="s">
        <v>969</v>
      </c>
      <c r="E133" s="12" t="s">
        <v>15</v>
      </c>
      <c r="G133" s="30">
        <v>48.55</v>
      </c>
      <c r="H133" s="52"/>
      <c r="J133" s="52"/>
      <c r="K133" s="52"/>
      <c r="L133" s="53"/>
      <c r="O133" s="12" t="s">
        <v>316</v>
      </c>
    </row>
    <row r="134" spans="1:15" ht="15" customHeight="1">
      <c r="A134" s="12">
        <v>131</v>
      </c>
      <c r="B134" s="12">
        <v>2</v>
      </c>
      <c r="C134" s="44" t="s">
        <v>868</v>
      </c>
      <c r="D134" s="44">
        <v>3</v>
      </c>
      <c r="E134" s="12" t="s">
        <v>128</v>
      </c>
      <c r="G134" s="30">
        <v>422.76</v>
      </c>
      <c r="H134" s="52"/>
      <c r="J134" s="52"/>
      <c r="K134" s="52"/>
      <c r="L134" s="53"/>
      <c r="O134" s="12" t="s">
        <v>173</v>
      </c>
    </row>
    <row r="135" spans="1:15" ht="15" customHeight="1">
      <c r="A135" s="12">
        <v>132</v>
      </c>
      <c r="B135" s="12">
        <v>2</v>
      </c>
      <c r="C135" s="44" t="s">
        <v>868</v>
      </c>
      <c r="D135" s="44">
        <v>1</v>
      </c>
      <c r="E135" s="12" t="s">
        <v>172</v>
      </c>
      <c r="G135" s="30">
        <v>710.4</v>
      </c>
      <c r="H135" s="52"/>
      <c r="J135" s="52"/>
      <c r="K135" s="52"/>
      <c r="L135" s="53"/>
    </row>
    <row r="136" spans="1:15" ht="15" customHeight="1">
      <c r="A136" s="12">
        <v>134</v>
      </c>
      <c r="B136" s="12">
        <v>2</v>
      </c>
      <c r="C136" s="44" t="s">
        <v>795</v>
      </c>
      <c r="D136" s="44"/>
    </row>
    <row r="137" spans="1:15" ht="15" customHeight="1">
      <c r="A137" s="12">
        <v>135</v>
      </c>
      <c r="B137" s="12">
        <v>2</v>
      </c>
      <c r="C137" s="44" t="s">
        <v>796</v>
      </c>
      <c r="D137" s="44"/>
      <c r="E137" s="39" t="s">
        <v>705</v>
      </c>
      <c r="F137" s="39"/>
      <c r="G137" s="30"/>
      <c r="H137" s="52"/>
      <c r="J137" s="52"/>
      <c r="K137" s="52"/>
      <c r="L137" s="53"/>
      <c r="M137" s="30"/>
      <c r="N137" s="30"/>
    </row>
    <row r="138" spans="1:15" ht="15" customHeight="1">
      <c r="A138" s="12">
        <v>136</v>
      </c>
      <c r="B138" s="12">
        <v>2</v>
      </c>
      <c r="C138" s="44" t="s">
        <v>796</v>
      </c>
      <c r="D138" s="44">
        <v>1</v>
      </c>
      <c r="E138" s="12" t="s">
        <v>797</v>
      </c>
      <c r="F138" s="12">
        <v>1</v>
      </c>
      <c r="G138" s="30">
        <v>2109</v>
      </c>
      <c r="H138" s="52"/>
      <c r="J138" s="52"/>
      <c r="K138" s="52"/>
      <c r="L138" s="53"/>
      <c r="O138" s="12" t="s">
        <v>798</v>
      </c>
    </row>
    <row r="139" spans="1:15" ht="15" customHeight="1">
      <c r="A139" s="12">
        <v>137</v>
      </c>
      <c r="B139" s="12">
        <v>2</v>
      </c>
      <c r="C139" s="44" t="s">
        <v>796</v>
      </c>
      <c r="D139" s="44">
        <v>1</v>
      </c>
      <c r="E139" s="12" t="s">
        <v>797</v>
      </c>
      <c r="F139" s="12">
        <v>1</v>
      </c>
      <c r="G139" s="30">
        <f>35*4.44</f>
        <v>155.4</v>
      </c>
      <c r="H139" s="52"/>
      <c r="J139" s="52"/>
      <c r="K139" s="52"/>
      <c r="L139" s="53"/>
      <c r="O139" s="12" t="s">
        <v>799</v>
      </c>
    </row>
    <row r="140" spans="1:15" ht="15" customHeight="1">
      <c r="A140" s="12">
        <v>138</v>
      </c>
      <c r="B140" s="12">
        <v>2</v>
      </c>
      <c r="C140" s="44" t="s">
        <v>796</v>
      </c>
      <c r="D140" s="44">
        <v>1</v>
      </c>
      <c r="E140" s="12" t="s">
        <v>69</v>
      </c>
      <c r="F140" s="12">
        <v>1</v>
      </c>
      <c r="G140" s="30">
        <v>4440</v>
      </c>
      <c r="H140" s="52"/>
      <c r="J140" s="52"/>
      <c r="K140" s="52"/>
      <c r="L140" s="53"/>
      <c r="O140" s="12" t="s">
        <v>183</v>
      </c>
    </row>
    <row r="141" spans="1:15" ht="15" customHeight="1">
      <c r="A141" s="12">
        <v>139</v>
      </c>
      <c r="B141" s="12">
        <v>2</v>
      </c>
      <c r="C141" s="44" t="s">
        <v>800</v>
      </c>
      <c r="D141" s="44">
        <v>1</v>
      </c>
      <c r="E141" s="12" t="s">
        <v>900</v>
      </c>
      <c r="F141" s="12">
        <v>1</v>
      </c>
      <c r="G141" s="30">
        <v>832.5</v>
      </c>
      <c r="H141" s="52"/>
      <c r="J141" s="52"/>
      <c r="K141" s="52"/>
      <c r="L141" s="53"/>
      <c r="O141" s="12" t="s">
        <v>126</v>
      </c>
    </row>
    <row r="142" spans="1:15" ht="15" customHeight="1">
      <c r="A142" s="12">
        <v>140</v>
      </c>
      <c r="B142" s="12">
        <v>2</v>
      </c>
      <c r="C142" s="44" t="s">
        <v>800</v>
      </c>
      <c r="D142" s="44">
        <v>8</v>
      </c>
      <c r="E142" s="12" t="s">
        <v>901</v>
      </c>
      <c r="F142" s="12">
        <v>1</v>
      </c>
      <c r="G142" s="30">
        <v>129.44</v>
      </c>
      <c r="H142" s="52"/>
      <c r="J142" s="52"/>
      <c r="K142" s="52">
        <v>80</v>
      </c>
      <c r="L142" s="53">
        <v>0.61799999999999999</v>
      </c>
      <c r="M142" s="30">
        <v>49.44</v>
      </c>
      <c r="O142" s="12" t="s">
        <v>391</v>
      </c>
    </row>
    <row r="143" spans="1:15" ht="15" customHeight="1">
      <c r="A143" s="12">
        <v>141</v>
      </c>
      <c r="B143" s="12">
        <v>2</v>
      </c>
      <c r="C143" s="44" t="s">
        <v>903</v>
      </c>
      <c r="D143" s="44" t="s">
        <v>902</v>
      </c>
      <c r="E143" s="12" t="s">
        <v>392</v>
      </c>
      <c r="F143" s="12">
        <v>0</v>
      </c>
      <c r="G143" s="30">
        <v>144.51</v>
      </c>
      <c r="H143" s="52"/>
      <c r="J143" s="52">
        <v>8.67</v>
      </c>
      <c r="K143" s="52">
        <v>104.04</v>
      </c>
      <c r="L143" s="53">
        <v>0.38900000000000001</v>
      </c>
      <c r="M143" s="30">
        <v>40.47</v>
      </c>
      <c r="O143" s="12" t="s">
        <v>147</v>
      </c>
    </row>
    <row r="144" spans="1:15" ht="15" customHeight="1">
      <c r="A144" s="12">
        <v>142</v>
      </c>
      <c r="B144" s="12">
        <v>2</v>
      </c>
      <c r="C144" s="44" t="s">
        <v>903</v>
      </c>
      <c r="D144" s="44" t="s">
        <v>904</v>
      </c>
      <c r="E144" s="12" t="s">
        <v>499</v>
      </c>
      <c r="F144" s="12">
        <v>0</v>
      </c>
      <c r="G144" s="30">
        <v>237.88</v>
      </c>
      <c r="H144" s="52">
        <v>0.76</v>
      </c>
      <c r="J144" s="52"/>
      <c r="K144" s="52">
        <v>237.88</v>
      </c>
      <c r="L144" s="53" t="s">
        <v>502</v>
      </c>
      <c r="O144" s="12" t="s">
        <v>411</v>
      </c>
    </row>
    <row r="145" spans="1:15" ht="15" customHeight="1">
      <c r="A145" s="12">
        <v>143</v>
      </c>
      <c r="B145" s="12">
        <v>2</v>
      </c>
      <c r="C145" s="44" t="s">
        <v>903</v>
      </c>
      <c r="D145" s="44" t="s">
        <v>904</v>
      </c>
      <c r="E145" s="12" t="s">
        <v>535</v>
      </c>
      <c r="F145" s="12">
        <v>0</v>
      </c>
      <c r="G145" s="30">
        <v>250.4</v>
      </c>
      <c r="H145" s="52">
        <v>0.8</v>
      </c>
      <c r="J145" s="52"/>
      <c r="K145" s="52">
        <v>250.4</v>
      </c>
      <c r="L145" s="53"/>
      <c r="O145" s="12" t="s">
        <v>581</v>
      </c>
    </row>
    <row r="146" spans="1:15" ht="15" customHeight="1">
      <c r="A146" s="12">
        <v>144</v>
      </c>
      <c r="B146" s="12">
        <v>2</v>
      </c>
      <c r="C146" s="44" t="s">
        <v>903</v>
      </c>
      <c r="D146" s="44" t="s">
        <v>904</v>
      </c>
      <c r="E146" s="12" t="s">
        <v>532</v>
      </c>
      <c r="F146" s="12">
        <v>0</v>
      </c>
      <c r="G146" s="30">
        <v>228.49</v>
      </c>
      <c r="H146" s="52">
        <v>0.73</v>
      </c>
      <c r="J146" s="52"/>
      <c r="K146" s="52">
        <v>228.49</v>
      </c>
      <c r="L146" s="53"/>
      <c r="O146" s="12" t="s">
        <v>581</v>
      </c>
    </row>
    <row r="147" spans="1:15" ht="15" customHeight="1">
      <c r="A147" s="12">
        <v>145</v>
      </c>
      <c r="B147" s="12">
        <v>2</v>
      </c>
      <c r="C147" s="44" t="s">
        <v>903</v>
      </c>
      <c r="D147" s="44" t="s">
        <v>834</v>
      </c>
      <c r="E147" s="12" t="s">
        <v>546</v>
      </c>
      <c r="F147" s="12">
        <v>0</v>
      </c>
      <c r="G147" s="30">
        <v>112.66</v>
      </c>
      <c r="H147" s="52">
        <v>0.36</v>
      </c>
      <c r="J147" s="52"/>
      <c r="K147" s="52">
        <v>112.66</v>
      </c>
      <c r="L147" s="53"/>
      <c r="O147" s="12" t="s">
        <v>504</v>
      </c>
    </row>
    <row r="148" spans="1:15" ht="15" customHeight="1">
      <c r="A148" s="12">
        <v>146</v>
      </c>
      <c r="B148" s="12">
        <v>2</v>
      </c>
      <c r="C148" s="44" t="s">
        <v>903</v>
      </c>
      <c r="D148" s="44" t="s">
        <v>834</v>
      </c>
      <c r="E148" s="12" t="s">
        <v>505</v>
      </c>
      <c r="F148" s="12">
        <v>0</v>
      </c>
      <c r="G148" s="30">
        <v>175.28</v>
      </c>
      <c r="H148" s="52">
        <v>0.56000000000000005</v>
      </c>
      <c r="J148" s="52"/>
      <c r="K148" s="52">
        <v>175.28</v>
      </c>
      <c r="L148" s="53"/>
      <c r="O148" s="12" t="s">
        <v>581</v>
      </c>
    </row>
    <row r="149" spans="1:15" ht="15" customHeight="1">
      <c r="A149" s="12">
        <v>147</v>
      </c>
      <c r="B149" s="12">
        <v>2</v>
      </c>
      <c r="C149" s="44" t="s">
        <v>903</v>
      </c>
      <c r="D149" s="44" t="s">
        <v>834</v>
      </c>
      <c r="E149" s="12" t="s">
        <v>557</v>
      </c>
      <c r="F149" s="12">
        <v>0</v>
      </c>
      <c r="G149" s="30">
        <v>112.66</v>
      </c>
      <c r="H149" s="52">
        <v>0.36</v>
      </c>
      <c r="J149" s="52"/>
      <c r="K149" s="52">
        <v>112.66</v>
      </c>
      <c r="L149" s="53"/>
      <c r="O149" s="12" t="s">
        <v>581</v>
      </c>
    </row>
    <row r="150" spans="1:15" ht="15" customHeight="1">
      <c r="A150" s="12">
        <v>148</v>
      </c>
      <c r="B150" s="12">
        <v>2</v>
      </c>
      <c r="C150" s="44" t="s">
        <v>903</v>
      </c>
      <c r="D150" s="44" t="s">
        <v>834</v>
      </c>
      <c r="E150" s="12" t="s">
        <v>393</v>
      </c>
      <c r="F150" s="12">
        <v>0</v>
      </c>
      <c r="G150" s="30">
        <v>108</v>
      </c>
      <c r="H150" s="52">
        <v>75.010000000000005</v>
      </c>
      <c r="J150" s="52">
        <v>4.5</v>
      </c>
      <c r="K150" s="52">
        <v>54</v>
      </c>
      <c r="L150" s="53">
        <v>0.38900000000000001</v>
      </c>
      <c r="M150" s="30">
        <v>21.01</v>
      </c>
      <c r="O150" s="12" t="s">
        <v>272</v>
      </c>
    </row>
    <row r="151" spans="1:15" ht="15" customHeight="1">
      <c r="A151" s="12">
        <v>149</v>
      </c>
      <c r="B151" s="12">
        <v>2</v>
      </c>
      <c r="C151" s="44" t="s">
        <v>903</v>
      </c>
      <c r="D151" s="44" t="s">
        <v>905</v>
      </c>
      <c r="E151" s="12" t="s">
        <v>246</v>
      </c>
      <c r="F151" s="12">
        <v>1</v>
      </c>
      <c r="G151" s="30">
        <v>53.94</v>
      </c>
      <c r="H151" s="52"/>
      <c r="J151" s="52"/>
      <c r="K151" s="52">
        <v>33.340000000000003</v>
      </c>
      <c r="L151" s="53">
        <v>0.61799999999999999</v>
      </c>
      <c r="M151" s="30">
        <v>20.6</v>
      </c>
      <c r="O151" s="12" t="s">
        <v>491</v>
      </c>
    </row>
    <row r="152" spans="1:15" ht="15" customHeight="1">
      <c r="A152" s="12">
        <v>150</v>
      </c>
      <c r="B152" s="12">
        <v>2</v>
      </c>
      <c r="C152" s="44" t="s">
        <v>903</v>
      </c>
      <c r="D152" s="44" t="s">
        <v>905</v>
      </c>
      <c r="E152" s="12" t="s">
        <v>537</v>
      </c>
      <c r="F152" s="12">
        <v>1</v>
      </c>
      <c r="G152" s="30">
        <v>43.15</v>
      </c>
      <c r="H152" s="52"/>
      <c r="J152" s="52"/>
      <c r="K152" s="52">
        <v>26.67</v>
      </c>
      <c r="L152" s="53">
        <v>0.61799999999999999</v>
      </c>
      <c r="M152" s="30">
        <v>16.48</v>
      </c>
      <c r="O152" s="12" t="s">
        <v>391</v>
      </c>
    </row>
    <row r="153" spans="1:15" ht="15" customHeight="1">
      <c r="A153" s="12">
        <v>151</v>
      </c>
      <c r="B153" s="12">
        <v>2</v>
      </c>
      <c r="C153" s="44" t="s">
        <v>884</v>
      </c>
      <c r="D153" s="44"/>
      <c r="E153" s="54" t="s">
        <v>98</v>
      </c>
      <c r="F153" s="54"/>
      <c r="G153" s="30"/>
      <c r="H153" s="52"/>
      <c r="J153" s="52"/>
      <c r="K153" s="52"/>
      <c r="L153" s="53"/>
      <c r="M153" s="30"/>
    </row>
    <row r="154" spans="1:15" ht="15" customHeight="1">
      <c r="A154" s="12">
        <v>152</v>
      </c>
      <c r="B154" s="12">
        <v>2</v>
      </c>
      <c r="C154" s="44" t="s">
        <v>884</v>
      </c>
      <c r="D154" s="44" t="s">
        <v>966</v>
      </c>
      <c r="E154" s="12" t="s">
        <v>14</v>
      </c>
      <c r="G154" s="30">
        <v>171.69</v>
      </c>
      <c r="H154" s="52"/>
      <c r="J154" s="52"/>
      <c r="K154" s="52"/>
      <c r="L154" s="53"/>
      <c r="O154" s="12" t="s">
        <v>151</v>
      </c>
    </row>
    <row r="155" spans="1:15" ht="15" customHeight="1">
      <c r="A155" s="12">
        <v>153</v>
      </c>
      <c r="B155" s="12">
        <v>2</v>
      </c>
      <c r="C155" s="44" t="s">
        <v>884</v>
      </c>
      <c r="D155" s="44" t="s">
        <v>967</v>
      </c>
      <c r="E155" s="12" t="s">
        <v>885</v>
      </c>
      <c r="G155" s="30">
        <v>238.92333333333332</v>
      </c>
      <c r="H155" s="52"/>
      <c r="J155" s="52"/>
      <c r="K155" s="52"/>
      <c r="L155" s="53"/>
      <c r="O155" s="12" t="s">
        <v>886</v>
      </c>
    </row>
    <row r="156" spans="1:15" ht="15" customHeight="1">
      <c r="A156" s="12">
        <v>154</v>
      </c>
      <c r="B156" s="12">
        <v>2</v>
      </c>
      <c r="C156" s="44" t="s">
        <v>884</v>
      </c>
      <c r="D156" s="44" t="s">
        <v>176</v>
      </c>
      <c r="E156" s="12" t="s">
        <v>38</v>
      </c>
      <c r="G156" s="30">
        <v>127.15</v>
      </c>
      <c r="H156" s="52"/>
      <c r="J156" s="52"/>
      <c r="K156" s="52"/>
      <c r="L156" s="53"/>
    </row>
    <row r="157" spans="1:15" ht="15" customHeight="1">
      <c r="A157" s="12">
        <v>155</v>
      </c>
      <c r="B157" s="12">
        <v>2</v>
      </c>
      <c r="C157" s="44" t="s">
        <v>884</v>
      </c>
      <c r="D157" s="44" t="s">
        <v>969</v>
      </c>
      <c r="E157" s="12" t="s">
        <v>248</v>
      </c>
      <c r="G157" s="30">
        <v>48.55</v>
      </c>
      <c r="H157" s="52"/>
      <c r="J157" s="52"/>
      <c r="K157" s="52"/>
      <c r="L157" s="53"/>
    </row>
    <row r="158" spans="1:15" ht="15" customHeight="1">
      <c r="A158" s="12">
        <v>156</v>
      </c>
      <c r="B158" s="12">
        <v>2</v>
      </c>
      <c r="C158" s="44" t="s">
        <v>884</v>
      </c>
      <c r="D158" s="44">
        <v>3</v>
      </c>
      <c r="E158" s="12" t="s">
        <v>128</v>
      </c>
      <c r="G158" s="30">
        <v>422.76</v>
      </c>
      <c r="H158" s="52"/>
      <c r="J158" s="52"/>
      <c r="K158" s="52"/>
      <c r="L158" s="53"/>
      <c r="O158" s="12" t="s">
        <v>173</v>
      </c>
    </row>
    <row r="159" spans="1:15" ht="15" customHeight="1">
      <c r="A159" s="12">
        <v>157</v>
      </c>
      <c r="B159" s="12">
        <v>2</v>
      </c>
      <c r="C159" s="44" t="s">
        <v>884</v>
      </c>
      <c r="D159" s="44">
        <v>1</v>
      </c>
      <c r="E159" s="12" t="s">
        <v>950</v>
      </c>
      <c r="G159" s="30">
        <v>1884.2249999999999</v>
      </c>
      <c r="H159" s="52"/>
      <c r="J159" s="52"/>
      <c r="K159" s="52"/>
      <c r="L159" s="53"/>
      <c r="O159" s="12" t="s">
        <v>887</v>
      </c>
    </row>
    <row r="160" spans="1:15" ht="15" customHeight="1">
      <c r="A160" s="12">
        <v>159</v>
      </c>
      <c r="B160" s="12">
        <v>2</v>
      </c>
      <c r="C160" s="44" t="s">
        <v>888</v>
      </c>
      <c r="D160" s="44"/>
      <c r="G160" s="30"/>
    </row>
    <row r="161" spans="1:23" ht="15" customHeight="1">
      <c r="A161" s="12">
        <v>160</v>
      </c>
      <c r="B161" s="12">
        <v>2</v>
      </c>
      <c r="C161" s="44" t="s">
        <v>931</v>
      </c>
      <c r="D161" s="44"/>
      <c r="E161" s="39" t="s">
        <v>790</v>
      </c>
      <c r="F161" s="39"/>
      <c r="G161" s="30"/>
    </row>
    <row r="162" spans="1:23" ht="15" customHeight="1">
      <c r="A162" s="12">
        <v>161</v>
      </c>
      <c r="B162" s="12">
        <v>2</v>
      </c>
      <c r="C162" s="44" t="s">
        <v>931</v>
      </c>
      <c r="D162" s="44" t="s">
        <v>966</v>
      </c>
      <c r="E162" s="12" t="s">
        <v>247</v>
      </c>
      <c r="G162" s="97">
        <v>144.51</v>
      </c>
      <c r="O162" s="12" t="s">
        <v>122</v>
      </c>
    </row>
    <row r="163" spans="1:23" ht="15" customHeight="1">
      <c r="A163" s="12">
        <v>162</v>
      </c>
      <c r="B163" s="12">
        <v>2</v>
      </c>
      <c r="C163" s="44" t="s">
        <v>931</v>
      </c>
      <c r="D163" s="44" t="s">
        <v>967</v>
      </c>
      <c r="E163" s="12" t="s">
        <v>37</v>
      </c>
      <c r="G163" s="97">
        <v>210.65</v>
      </c>
      <c r="H163" s="52"/>
      <c r="J163" s="52"/>
      <c r="K163" s="52"/>
      <c r="L163" s="53"/>
      <c r="M163" s="30"/>
    </row>
    <row r="164" spans="1:23" ht="15" customHeight="1">
      <c r="A164" s="12">
        <v>163</v>
      </c>
      <c r="B164" s="12">
        <v>2</v>
      </c>
      <c r="C164" s="44" t="s">
        <v>931</v>
      </c>
      <c r="D164" s="44" t="s">
        <v>176</v>
      </c>
      <c r="E164" s="12" t="s">
        <v>39</v>
      </c>
      <c r="G164" s="97">
        <v>124.252</v>
      </c>
      <c r="H164" s="52"/>
      <c r="J164" s="52"/>
      <c r="K164" s="52"/>
      <c r="L164" s="53"/>
      <c r="M164" s="30"/>
    </row>
    <row r="165" spans="1:23" ht="15" customHeight="1">
      <c r="A165" s="12">
        <v>164</v>
      </c>
      <c r="B165" s="12">
        <v>2</v>
      </c>
      <c r="C165" s="44" t="s">
        <v>931</v>
      </c>
      <c r="D165" s="44" t="s">
        <v>969</v>
      </c>
      <c r="E165" s="12" t="s">
        <v>248</v>
      </c>
      <c r="G165" s="97">
        <v>48.55</v>
      </c>
      <c r="H165" s="52"/>
      <c r="J165" s="52"/>
      <c r="K165" s="52"/>
      <c r="L165" s="53"/>
      <c r="M165" s="30"/>
    </row>
    <row r="166" spans="1:23" ht="15" customHeight="1">
      <c r="A166" s="12">
        <v>165</v>
      </c>
      <c r="B166" s="12">
        <v>2</v>
      </c>
      <c r="C166" s="44" t="s">
        <v>931</v>
      </c>
      <c r="D166" s="44">
        <v>1</v>
      </c>
      <c r="E166" s="12" t="s">
        <v>839</v>
      </c>
      <c r="G166" s="97">
        <v>1381.1571428571426</v>
      </c>
      <c r="H166" s="52"/>
      <c r="J166" s="52"/>
      <c r="K166" s="52"/>
      <c r="L166" s="53"/>
      <c r="M166" s="30"/>
      <c r="O166" s="12" t="s">
        <v>887</v>
      </c>
    </row>
    <row r="167" spans="1:23" ht="15" customHeight="1">
      <c r="A167" s="12">
        <v>167</v>
      </c>
      <c r="C167" s="56" t="s">
        <v>888</v>
      </c>
      <c r="D167" s="44"/>
      <c r="E167" s="57"/>
      <c r="F167" s="57"/>
      <c r="G167" s="59"/>
      <c r="H167" s="52"/>
      <c r="J167" s="52"/>
      <c r="K167" s="52"/>
      <c r="L167" s="58"/>
      <c r="M167" s="59"/>
      <c r="N167" s="57"/>
      <c r="O167" s="57"/>
      <c r="P167" s="57"/>
      <c r="Q167" s="57"/>
      <c r="R167" s="57"/>
      <c r="S167" s="57"/>
      <c r="T167" s="57"/>
      <c r="U167" s="57"/>
      <c r="V167" s="57"/>
      <c r="W167" s="57"/>
    </row>
    <row r="168" spans="1:23" ht="15" customHeight="1">
      <c r="A168" s="12">
        <v>168</v>
      </c>
      <c r="B168" s="12">
        <v>3</v>
      </c>
      <c r="C168" s="44" t="s">
        <v>716</v>
      </c>
      <c r="D168" s="44"/>
      <c r="E168" s="39" t="s">
        <v>657</v>
      </c>
      <c r="F168" s="39"/>
      <c r="H168" s="52"/>
      <c r="J168" s="52"/>
      <c r="K168" s="52"/>
      <c r="L168" s="53"/>
      <c r="M168" s="30"/>
    </row>
    <row r="169" spans="1:23" ht="15" customHeight="1">
      <c r="A169" s="12">
        <v>169</v>
      </c>
      <c r="B169" s="12">
        <v>3</v>
      </c>
      <c r="C169" s="44" t="s">
        <v>717</v>
      </c>
      <c r="D169" s="44" t="s">
        <v>855</v>
      </c>
      <c r="E169" s="12" t="s">
        <v>546</v>
      </c>
      <c r="F169" s="12">
        <v>0</v>
      </c>
      <c r="G169" s="30">
        <v>122.07</v>
      </c>
      <c r="H169" s="52">
        <v>0.39</v>
      </c>
      <c r="J169" s="52"/>
      <c r="K169" s="52">
        <v>122.07</v>
      </c>
      <c r="L169" s="53"/>
      <c r="N169" s="30"/>
      <c r="O169" s="12" t="s">
        <v>497</v>
      </c>
    </row>
    <row r="170" spans="1:23" ht="15" customHeight="1">
      <c r="A170" s="12">
        <v>170</v>
      </c>
      <c r="B170" s="12">
        <v>3</v>
      </c>
      <c r="C170" s="44" t="s">
        <v>717</v>
      </c>
      <c r="D170" s="44" t="s">
        <v>718</v>
      </c>
      <c r="E170" s="12" t="s">
        <v>583</v>
      </c>
      <c r="F170" s="12">
        <v>0</v>
      </c>
      <c r="G170" s="30">
        <v>163.38999999999999</v>
      </c>
      <c r="H170" s="51">
        <v>0.52</v>
      </c>
      <c r="K170" s="52">
        <v>163.38999999999999</v>
      </c>
      <c r="L170" s="53"/>
      <c r="O170" s="12" t="s">
        <v>309</v>
      </c>
    </row>
    <row r="171" spans="1:23" ht="15" customHeight="1">
      <c r="A171" s="12">
        <v>171</v>
      </c>
      <c r="B171" s="12">
        <v>3</v>
      </c>
      <c r="C171" s="44" t="s">
        <v>717</v>
      </c>
      <c r="D171" s="44" t="s">
        <v>855</v>
      </c>
      <c r="E171" s="12" t="s">
        <v>310</v>
      </c>
      <c r="F171" s="12">
        <v>0</v>
      </c>
      <c r="G171" s="30">
        <v>98.6</v>
      </c>
      <c r="H171" s="51">
        <v>0.32</v>
      </c>
      <c r="K171" s="52">
        <v>98.6</v>
      </c>
      <c r="L171" s="53"/>
      <c r="O171" s="12" t="s">
        <v>391</v>
      </c>
    </row>
    <row r="172" spans="1:23" ht="15" customHeight="1">
      <c r="A172" s="12">
        <v>172</v>
      </c>
      <c r="B172" s="12">
        <v>3</v>
      </c>
      <c r="C172" s="44" t="s">
        <v>716</v>
      </c>
      <c r="D172" s="44" t="s">
        <v>904</v>
      </c>
      <c r="E172" s="12" t="s">
        <v>311</v>
      </c>
      <c r="F172" s="12">
        <v>0</v>
      </c>
      <c r="G172" s="30">
        <v>208.46</v>
      </c>
      <c r="H172" s="51">
        <v>0.67</v>
      </c>
      <c r="K172" s="52">
        <v>208.46</v>
      </c>
      <c r="L172" s="53"/>
      <c r="O172" s="12" t="s">
        <v>391</v>
      </c>
    </row>
    <row r="173" spans="1:23" ht="15" customHeight="1">
      <c r="A173" s="12">
        <v>173</v>
      </c>
      <c r="B173" s="12">
        <v>3</v>
      </c>
      <c r="C173" s="44" t="s">
        <v>716</v>
      </c>
      <c r="D173" s="44" t="s">
        <v>834</v>
      </c>
      <c r="E173" s="12" t="s">
        <v>557</v>
      </c>
      <c r="F173" s="12">
        <v>0</v>
      </c>
      <c r="G173" s="30">
        <v>115.34</v>
      </c>
      <c r="H173" s="52"/>
      <c r="J173" s="52">
        <v>6.9160000000000004</v>
      </c>
      <c r="K173" s="52">
        <v>83.04</v>
      </c>
      <c r="L173" s="53">
        <v>0.38900000000000001</v>
      </c>
      <c r="M173" s="30">
        <v>32.299999999999997</v>
      </c>
      <c r="N173" s="30"/>
      <c r="O173" s="12" t="s">
        <v>146</v>
      </c>
    </row>
    <row r="174" spans="1:23" ht="15" customHeight="1">
      <c r="A174" s="12">
        <v>174</v>
      </c>
      <c r="B174" s="12">
        <v>3</v>
      </c>
      <c r="C174" s="44" t="s">
        <v>719</v>
      </c>
      <c r="D174" s="44">
        <v>1</v>
      </c>
      <c r="E174" s="12" t="s">
        <v>75</v>
      </c>
      <c r="F174" s="12">
        <v>1</v>
      </c>
      <c r="G174" s="30">
        <v>444</v>
      </c>
      <c r="H174" s="52"/>
      <c r="J174" s="52"/>
      <c r="K174" s="52"/>
      <c r="L174" s="53"/>
      <c r="N174" s="12">
        <v>1</v>
      </c>
      <c r="O174" s="12" t="s">
        <v>183</v>
      </c>
    </row>
    <row r="175" spans="1:23" ht="15" customHeight="1">
      <c r="A175" s="12">
        <v>175</v>
      </c>
      <c r="B175" s="12">
        <v>3</v>
      </c>
      <c r="C175" s="44" t="s">
        <v>719</v>
      </c>
      <c r="D175" s="44">
        <v>1</v>
      </c>
      <c r="E175" s="12" t="s">
        <v>76</v>
      </c>
      <c r="F175" s="12">
        <v>1</v>
      </c>
      <c r="G175" s="30">
        <v>1110</v>
      </c>
      <c r="H175" s="52"/>
      <c r="J175" s="52"/>
      <c r="K175" s="52"/>
      <c r="L175" s="53"/>
      <c r="N175" s="12">
        <v>1</v>
      </c>
      <c r="O175" s="12" t="s">
        <v>183</v>
      </c>
    </row>
    <row r="176" spans="1:23" ht="15" customHeight="1">
      <c r="A176" s="12">
        <v>176</v>
      </c>
      <c r="B176" s="12">
        <v>3</v>
      </c>
      <c r="C176" s="44" t="s">
        <v>720</v>
      </c>
      <c r="D176" s="44">
        <v>1</v>
      </c>
      <c r="E176" s="12" t="s">
        <v>721</v>
      </c>
      <c r="F176" s="12">
        <v>1</v>
      </c>
      <c r="G176" s="30">
        <v>810.3</v>
      </c>
      <c r="H176" s="52"/>
      <c r="J176" s="52"/>
      <c r="K176" s="52"/>
      <c r="L176" s="53"/>
      <c r="N176" s="12">
        <v>1</v>
      </c>
      <c r="O176" s="12" t="s">
        <v>183</v>
      </c>
    </row>
    <row r="177" spans="1:15" ht="15" customHeight="1">
      <c r="A177" s="12">
        <v>177</v>
      </c>
      <c r="B177" s="12">
        <v>3</v>
      </c>
      <c r="C177" s="44" t="s">
        <v>720</v>
      </c>
      <c r="D177" s="44">
        <v>1</v>
      </c>
      <c r="E177" s="12" t="s">
        <v>77</v>
      </c>
      <c r="F177" s="12">
        <v>1</v>
      </c>
      <c r="G177" s="30">
        <v>2664</v>
      </c>
      <c r="H177" s="52"/>
      <c r="J177" s="52"/>
      <c r="K177" s="52"/>
      <c r="L177" s="53"/>
      <c r="N177" s="12">
        <v>1</v>
      </c>
      <c r="O177" s="12" t="s">
        <v>183</v>
      </c>
    </row>
    <row r="178" spans="1:15" ht="15" customHeight="1">
      <c r="A178" s="12">
        <v>178</v>
      </c>
      <c r="B178" s="12">
        <v>3</v>
      </c>
      <c r="C178" s="44" t="s">
        <v>720</v>
      </c>
      <c r="D178" s="44">
        <v>1</v>
      </c>
      <c r="E178" s="12" t="s">
        <v>184</v>
      </c>
      <c r="F178" s="12">
        <v>1</v>
      </c>
      <c r="G178" s="30">
        <v>233.1</v>
      </c>
      <c r="H178" s="52"/>
      <c r="J178" s="52"/>
      <c r="K178" s="52"/>
      <c r="L178" s="53"/>
      <c r="N178" s="12">
        <v>1</v>
      </c>
      <c r="O178" s="12" t="s">
        <v>195</v>
      </c>
    </row>
    <row r="179" spans="1:15" ht="15" customHeight="1">
      <c r="A179" s="12">
        <v>179</v>
      </c>
      <c r="B179" s="12">
        <v>3</v>
      </c>
      <c r="C179" s="44" t="s">
        <v>720</v>
      </c>
      <c r="D179" s="44">
        <v>1</v>
      </c>
      <c r="E179" s="12" t="s">
        <v>867</v>
      </c>
      <c r="F179" s="12">
        <v>1</v>
      </c>
      <c r="G179" s="30">
        <v>832.5</v>
      </c>
      <c r="H179" s="52"/>
      <c r="J179" s="52"/>
      <c r="K179" s="52"/>
      <c r="L179" s="53"/>
      <c r="N179" s="12">
        <v>1</v>
      </c>
      <c r="O179" s="12" t="s">
        <v>126</v>
      </c>
    </row>
    <row r="180" spans="1:15" ht="15" customHeight="1">
      <c r="A180" s="12">
        <v>180</v>
      </c>
      <c r="B180" s="12">
        <v>3</v>
      </c>
      <c r="C180" s="44" t="s">
        <v>720</v>
      </c>
      <c r="D180" s="44">
        <v>1</v>
      </c>
      <c r="E180" s="12" t="s">
        <v>127</v>
      </c>
      <c r="F180" s="12">
        <v>1</v>
      </c>
      <c r="G180" s="30">
        <v>1998</v>
      </c>
      <c r="H180" s="52"/>
      <c r="J180" s="52"/>
      <c r="K180" s="52"/>
      <c r="L180" s="53"/>
      <c r="N180" s="12">
        <v>1</v>
      </c>
      <c r="O180" s="12" t="s">
        <v>113</v>
      </c>
    </row>
    <row r="181" spans="1:15" ht="15" customHeight="1">
      <c r="A181" s="12">
        <v>181</v>
      </c>
      <c r="B181" s="12">
        <v>3</v>
      </c>
      <c r="C181" s="44" t="s">
        <v>722</v>
      </c>
      <c r="D181" s="44"/>
      <c r="E181" s="54" t="s">
        <v>291</v>
      </c>
      <c r="F181" s="54"/>
      <c r="G181" s="30"/>
      <c r="H181" s="52"/>
      <c r="J181" s="52"/>
      <c r="K181" s="52"/>
      <c r="L181" s="53"/>
    </row>
    <row r="182" spans="1:15" ht="15" customHeight="1">
      <c r="A182" s="12">
        <v>182</v>
      </c>
      <c r="B182" s="12">
        <v>3</v>
      </c>
      <c r="C182" s="44" t="s">
        <v>722</v>
      </c>
      <c r="D182" s="44" t="s">
        <v>966</v>
      </c>
      <c r="E182" s="12" t="s">
        <v>14</v>
      </c>
      <c r="G182" s="30">
        <v>171.69</v>
      </c>
      <c r="H182" s="52"/>
      <c r="J182" s="52"/>
      <c r="K182" s="52"/>
      <c r="L182" s="53"/>
      <c r="O182" s="12" t="s">
        <v>151</v>
      </c>
    </row>
    <row r="183" spans="1:15" ht="15" customHeight="1">
      <c r="A183" s="12">
        <v>183</v>
      </c>
      <c r="B183" s="12">
        <v>3</v>
      </c>
      <c r="C183" s="44" t="s">
        <v>722</v>
      </c>
      <c r="D183" s="44" t="s">
        <v>967</v>
      </c>
      <c r="E183" s="12" t="s">
        <v>292</v>
      </c>
      <c r="G183" s="30">
        <v>185.93</v>
      </c>
      <c r="H183" s="52"/>
      <c r="J183" s="52"/>
      <c r="K183" s="52"/>
      <c r="L183" s="53"/>
    </row>
    <row r="184" spans="1:15" ht="15" customHeight="1">
      <c r="A184" s="12">
        <v>184</v>
      </c>
      <c r="B184" s="12">
        <v>3</v>
      </c>
      <c r="C184" s="44" t="s">
        <v>722</v>
      </c>
      <c r="D184" s="44" t="s">
        <v>176</v>
      </c>
      <c r="E184" s="12" t="s">
        <v>293</v>
      </c>
      <c r="G184" s="30">
        <v>112</v>
      </c>
      <c r="H184" s="52"/>
      <c r="J184" s="52"/>
      <c r="K184" s="52"/>
      <c r="L184" s="53"/>
    </row>
    <row r="185" spans="1:15" ht="15" customHeight="1">
      <c r="A185" s="12">
        <v>185</v>
      </c>
      <c r="B185" s="12">
        <v>3</v>
      </c>
      <c r="C185" s="44" t="s">
        <v>722</v>
      </c>
      <c r="D185" s="44" t="s">
        <v>969</v>
      </c>
      <c r="E185" s="12" t="s">
        <v>840</v>
      </c>
      <c r="G185" s="30">
        <v>48.55</v>
      </c>
      <c r="H185" s="52"/>
      <c r="J185" s="52"/>
      <c r="K185" s="52"/>
      <c r="L185" s="53"/>
      <c r="O185" s="12" t="s">
        <v>18</v>
      </c>
    </row>
    <row r="186" spans="1:15" ht="15" customHeight="1">
      <c r="A186" s="12">
        <v>186</v>
      </c>
      <c r="B186" s="12">
        <v>3</v>
      </c>
      <c r="C186" s="44" t="s">
        <v>722</v>
      </c>
      <c r="D186" s="44">
        <v>3</v>
      </c>
      <c r="E186" s="12" t="s">
        <v>128</v>
      </c>
      <c r="G186" s="30">
        <v>422.76</v>
      </c>
      <c r="H186" s="52"/>
      <c r="J186" s="52"/>
      <c r="K186" s="52"/>
      <c r="L186" s="53"/>
      <c r="O186" s="12" t="s">
        <v>173</v>
      </c>
    </row>
    <row r="187" spans="1:15" ht="15" customHeight="1">
      <c r="A187" s="12">
        <v>187</v>
      </c>
      <c r="B187" s="12">
        <v>3</v>
      </c>
      <c r="C187" s="44" t="s">
        <v>722</v>
      </c>
      <c r="D187" s="44">
        <v>1</v>
      </c>
      <c r="E187" s="12" t="s">
        <v>839</v>
      </c>
      <c r="G187" s="30">
        <v>1155.9857142857143</v>
      </c>
      <c r="H187" s="52"/>
      <c r="J187" s="52"/>
      <c r="K187" s="52"/>
      <c r="L187" s="53"/>
    </row>
    <row r="188" spans="1:15" ht="15" customHeight="1">
      <c r="A188" s="12">
        <v>188</v>
      </c>
      <c r="C188" s="44" t="s">
        <v>552</v>
      </c>
      <c r="D188" s="44"/>
      <c r="G188" s="30"/>
      <c r="H188" s="52"/>
      <c r="J188" s="52"/>
      <c r="K188" s="52"/>
      <c r="L188" s="53"/>
    </row>
    <row r="189" spans="1:15" ht="15" customHeight="1">
      <c r="A189" s="12">
        <v>189</v>
      </c>
      <c r="B189" s="12">
        <v>3</v>
      </c>
      <c r="C189" s="44" t="s">
        <v>914</v>
      </c>
      <c r="D189" s="44"/>
      <c r="E189" s="39" t="s">
        <v>529</v>
      </c>
      <c r="F189" s="39"/>
      <c r="G189" s="30"/>
      <c r="K189" s="52"/>
      <c r="L189" s="53"/>
    </row>
    <row r="190" spans="1:15" ht="15" customHeight="1">
      <c r="A190" s="12">
        <v>190</v>
      </c>
      <c r="B190" s="12">
        <v>3</v>
      </c>
      <c r="C190" s="44" t="s">
        <v>915</v>
      </c>
      <c r="D190" s="44" t="s">
        <v>855</v>
      </c>
      <c r="E190" s="12" t="s">
        <v>430</v>
      </c>
      <c r="F190" s="12">
        <v>0</v>
      </c>
      <c r="G190" s="30">
        <v>130.52000000000001</v>
      </c>
      <c r="H190" s="51">
        <v>0.42</v>
      </c>
      <c r="K190" s="52"/>
      <c r="L190" s="53"/>
      <c r="O190" s="12" t="s">
        <v>312</v>
      </c>
    </row>
    <row r="191" spans="1:15" ht="15" customHeight="1">
      <c r="A191" s="12">
        <v>191</v>
      </c>
      <c r="B191" s="12">
        <v>3</v>
      </c>
      <c r="C191" s="44" t="s">
        <v>915</v>
      </c>
      <c r="D191" s="44" t="s">
        <v>718</v>
      </c>
      <c r="E191" s="12" t="s">
        <v>916</v>
      </c>
      <c r="F191" s="12">
        <v>0</v>
      </c>
      <c r="G191" s="30">
        <v>188.73</v>
      </c>
      <c r="H191" s="52">
        <v>0.6</v>
      </c>
      <c r="K191" s="52"/>
      <c r="L191" s="53"/>
      <c r="O191" s="12" t="s">
        <v>391</v>
      </c>
    </row>
    <row r="192" spans="1:15" ht="15" customHeight="1">
      <c r="A192" s="12">
        <v>192</v>
      </c>
      <c r="B192" s="12">
        <v>3</v>
      </c>
      <c r="C192" s="44" t="s">
        <v>917</v>
      </c>
      <c r="D192" s="44" t="s">
        <v>902</v>
      </c>
      <c r="E192" s="12" t="s">
        <v>313</v>
      </c>
      <c r="F192" s="12">
        <v>0</v>
      </c>
      <c r="G192" s="30">
        <v>188.73</v>
      </c>
      <c r="H192" s="52">
        <v>0.6</v>
      </c>
      <c r="K192" s="52"/>
      <c r="L192" s="53"/>
      <c r="O192" s="12" t="s">
        <v>391</v>
      </c>
    </row>
    <row r="193" spans="1:15" ht="15" customHeight="1">
      <c r="A193" s="12">
        <v>193</v>
      </c>
      <c r="B193" s="12">
        <v>3</v>
      </c>
      <c r="C193" s="44" t="s">
        <v>917</v>
      </c>
      <c r="D193" s="44">
        <v>1</v>
      </c>
      <c r="E193" s="12" t="s">
        <v>918</v>
      </c>
      <c r="F193" s="12">
        <v>1</v>
      </c>
      <c r="G193" s="30">
        <f>4.44*118</f>
        <v>523.92000000000007</v>
      </c>
      <c r="H193" s="52"/>
      <c r="K193" s="52"/>
      <c r="L193" s="53"/>
      <c r="O193" s="12" t="s">
        <v>919</v>
      </c>
    </row>
    <row r="194" spans="1:15" ht="15" customHeight="1">
      <c r="A194" s="12">
        <v>194</v>
      </c>
      <c r="B194" s="12">
        <v>3</v>
      </c>
      <c r="C194" s="44" t="s">
        <v>917</v>
      </c>
      <c r="D194" s="44">
        <v>1</v>
      </c>
      <c r="E194" s="12" t="s">
        <v>178</v>
      </c>
      <c r="F194" s="12">
        <v>1</v>
      </c>
      <c r="G194" s="30">
        <v>4500</v>
      </c>
      <c r="H194" s="52"/>
      <c r="K194" s="52"/>
      <c r="L194" s="53"/>
      <c r="O194" s="12" t="s">
        <v>819</v>
      </c>
    </row>
    <row r="195" spans="1:15" ht="15" customHeight="1">
      <c r="A195" s="12">
        <v>195</v>
      </c>
      <c r="B195" s="12">
        <v>3</v>
      </c>
      <c r="C195" s="44" t="s">
        <v>820</v>
      </c>
      <c r="D195" s="44">
        <v>1</v>
      </c>
      <c r="E195" s="12" t="s">
        <v>178</v>
      </c>
      <c r="F195" s="12">
        <v>1</v>
      </c>
      <c r="G195" s="30">
        <v>2886</v>
      </c>
      <c r="H195" s="52"/>
      <c r="J195" s="52"/>
      <c r="K195" s="52"/>
      <c r="L195" s="53"/>
      <c r="O195" s="12" t="s">
        <v>821</v>
      </c>
    </row>
    <row r="196" spans="1:15" ht="15" customHeight="1">
      <c r="A196" s="12">
        <v>196</v>
      </c>
      <c r="B196" s="12">
        <v>3</v>
      </c>
      <c r="C196" s="44" t="s">
        <v>820</v>
      </c>
      <c r="D196" s="44">
        <v>1</v>
      </c>
      <c r="E196" s="12" t="s">
        <v>80</v>
      </c>
      <c r="F196" s="12">
        <v>1</v>
      </c>
      <c r="G196" s="30">
        <v>650.46</v>
      </c>
      <c r="H196" s="52"/>
      <c r="J196" s="52"/>
      <c r="K196" s="52"/>
      <c r="L196" s="53"/>
      <c r="O196" s="12" t="s">
        <v>81</v>
      </c>
    </row>
    <row r="197" spans="1:15" ht="15" customHeight="1">
      <c r="A197" s="12">
        <v>197</v>
      </c>
      <c r="B197" s="12">
        <v>3</v>
      </c>
      <c r="C197" s="44" t="s">
        <v>822</v>
      </c>
      <c r="D197" s="44">
        <v>1</v>
      </c>
      <c r="E197" s="12" t="s">
        <v>227</v>
      </c>
      <c r="F197" s="12">
        <v>1</v>
      </c>
      <c r="G197" s="30">
        <v>199.8</v>
      </c>
      <c r="H197" s="52"/>
      <c r="J197" s="52"/>
      <c r="K197" s="52"/>
      <c r="L197" s="53"/>
      <c r="O197" s="12" t="s">
        <v>102</v>
      </c>
    </row>
    <row r="198" spans="1:15" ht="15" customHeight="1">
      <c r="A198" s="12">
        <v>198</v>
      </c>
      <c r="B198" s="12">
        <v>3</v>
      </c>
      <c r="C198" s="44" t="s">
        <v>823</v>
      </c>
      <c r="D198" s="44">
        <v>1</v>
      </c>
      <c r="E198" s="12" t="s">
        <v>105</v>
      </c>
      <c r="F198" s="12">
        <v>1</v>
      </c>
      <c r="G198" s="30">
        <f>4.44*(180+35)</f>
        <v>954.60000000000014</v>
      </c>
      <c r="H198" s="52"/>
      <c r="J198" s="52"/>
      <c r="K198" s="52"/>
      <c r="L198" s="53"/>
      <c r="O198" s="12" t="s">
        <v>113</v>
      </c>
    </row>
    <row r="199" spans="1:15" ht="15" customHeight="1">
      <c r="A199" s="12">
        <v>199</v>
      </c>
      <c r="B199" s="12">
        <v>3</v>
      </c>
      <c r="C199" s="44" t="s">
        <v>824</v>
      </c>
      <c r="D199" s="44"/>
      <c r="E199" s="54" t="s">
        <v>85</v>
      </c>
      <c r="F199" s="54"/>
      <c r="G199" s="30"/>
      <c r="H199" s="52"/>
      <c r="J199" s="52"/>
      <c r="K199" s="52"/>
      <c r="L199" s="53"/>
    </row>
    <row r="200" spans="1:15" ht="15" customHeight="1">
      <c r="A200" s="12">
        <v>200</v>
      </c>
      <c r="B200" s="12">
        <v>3</v>
      </c>
      <c r="C200" s="44" t="s">
        <v>824</v>
      </c>
      <c r="D200" s="44" t="s">
        <v>841</v>
      </c>
      <c r="E200" s="12" t="s">
        <v>247</v>
      </c>
      <c r="G200" s="30">
        <v>188.73</v>
      </c>
    </row>
    <row r="201" spans="1:15" ht="15" customHeight="1">
      <c r="A201" s="12">
        <v>201</v>
      </c>
      <c r="B201" s="12">
        <v>3</v>
      </c>
      <c r="C201" s="44" t="s">
        <v>824</v>
      </c>
      <c r="D201" s="44" t="s">
        <v>842</v>
      </c>
      <c r="E201" s="12" t="s">
        <v>249</v>
      </c>
      <c r="G201" s="30">
        <v>188.73</v>
      </c>
      <c r="H201" s="52"/>
      <c r="J201" s="52"/>
      <c r="K201" s="52"/>
      <c r="L201" s="53"/>
      <c r="M201" s="30"/>
    </row>
    <row r="202" spans="1:15" ht="15" customHeight="1">
      <c r="A202" s="12">
        <v>202</v>
      </c>
      <c r="B202" s="12">
        <v>3</v>
      </c>
      <c r="C202" s="44" t="s">
        <v>824</v>
      </c>
      <c r="D202" s="44" t="s">
        <v>176</v>
      </c>
      <c r="E202" s="12" t="s">
        <v>17</v>
      </c>
      <c r="G202" s="30">
        <v>130.52000000000001</v>
      </c>
      <c r="H202" s="52"/>
      <c r="J202" s="52"/>
      <c r="K202" s="52"/>
      <c r="L202" s="53"/>
      <c r="M202" s="30"/>
    </row>
    <row r="203" spans="1:15" ht="15" customHeight="1">
      <c r="A203" s="12">
        <v>203</v>
      </c>
      <c r="B203" s="12">
        <v>3</v>
      </c>
      <c r="C203" s="44" t="s">
        <v>824</v>
      </c>
      <c r="D203" s="44" t="s">
        <v>969</v>
      </c>
      <c r="E203" s="12" t="s">
        <v>15</v>
      </c>
      <c r="G203" s="30">
        <v>48.55</v>
      </c>
      <c r="H203" s="52"/>
      <c r="J203" s="52"/>
      <c r="K203" s="52"/>
      <c r="L203" s="53"/>
      <c r="M203" s="30"/>
      <c r="O203" s="12" t="s">
        <v>151</v>
      </c>
    </row>
    <row r="204" spans="1:15" ht="15" customHeight="1">
      <c r="A204" s="12">
        <v>204</v>
      </c>
      <c r="B204" s="12">
        <v>3</v>
      </c>
      <c r="C204" s="44" t="s">
        <v>824</v>
      </c>
      <c r="D204" s="44">
        <v>1</v>
      </c>
      <c r="E204" s="12" t="s">
        <v>843</v>
      </c>
      <c r="G204" s="30">
        <v>1619.13</v>
      </c>
      <c r="H204" s="52"/>
      <c r="J204" s="52"/>
      <c r="K204" s="52"/>
      <c r="L204" s="53"/>
      <c r="M204" s="30"/>
      <c r="O204" s="12" t="s">
        <v>745</v>
      </c>
    </row>
    <row r="205" spans="1:15" ht="15" customHeight="1">
      <c r="A205" s="12">
        <v>205</v>
      </c>
      <c r="C205" s="44" t="s">
        <v>552</v>
      </c>
      <c r="D205" s="44"/>
      <c r="G205" s="30"/>
      <c r="H205" s="52"/>
      <c r="J205" s="52"/>
      <c r="K205" s="52"/>
      <c r="L205" s="53"/>
      <c r="M205" s="30"/>
    </row>
    <row r="206" spans="1:15" ht="15" customHeight="1">
      <c r="A206" s="12">
        <v>206</v>
      </c>
      <c r="B206" s="12">
        <v>3</v>
      </c>
      <c r="C206" s="44" t="s">
        <v>825</v>
      </c>
      <c r="D206" s="44"/>
      <c r="E206" s="39" t="s">
        <v>635</v>
      </c>
      <c r="F206" s="39"/>
      <c r="G206" s="30"/>
      <c r="H206" s="52"/>
      <c r="J206" s="52"/>
      <c r="K206" s="52"/>
      <c r="L206" s="53"/>
      <c r="M206" s="30"/>
      <c r="N206" s="30"/>
    </row>
    <row r="207" spans="1:15" ht="15" customHeight="1">
      <c r="A207" s="12">
        <v>207</v>
      </c>
      <c r="B207" s="12">
        <v>3</v>
      </c>
      <c r="C207" s="44" t="s">
        <v>825</v>
      </c>
      <c r="D207" s="44" t="s">
        <v>826</v>
      </c>
      <c r="E207" s="12" t="s">
        <v>412</v>
      </c>
      <c r="F207" s="12">
        <v>0</v>
      </c>
      <c r="G207" s="30">
        <v>137.72</v>
      </c>
      <c r="H207" s="52">
        <v>0.44</v>
      </c>
      <c r="J207" s="52"/>
      <c r="K207" s="52">
        <v>137.72</v>
      </c>
      <c r="L207" s="53"/>
      <c r="N207" s="30"/>
      <c r="O207" s="12" t="s">
        <v>409</v>
      </c>
    </row>
    <row r="208" spans="1:15" ht="15" customHeight="1">
      <c r="A208" s="12">
        <v>208</v>
      </c>
      <c r="B208" s="12">
        <v>3</v>
      </c>
      <c r="C208" s="44" t="s">
        <v>828</v>
      </c>
      <c r="D208" s="44" t="s">
        <v>827</v>
      </c>
      <c r="E208" s="12" t="s">
        <v>430</v>
      </c>
      <c r="F208" s="12">
        <v>0</v>
      </c>
      <c r="G208" s="30">
        <v>78.25</v>
      </c>
      <c r="H208" s="52">
        <v>0.25</v>
      </c>
      <c r="J208" s="52"/>
      <c r="K208" s="52">
        <v>78.25</v>
      </c>
      <c r="L208" s="53"/>
      <c r="N208" s="30"/>
      <c r="O208" s="12" t="s">
        <v>581</v>
      </c>
    </row>
    <row r="209" spans="1:15" ht="15" customHeight="1">
      <c r="A209" s="12">
        <v>209</v>
      </c>
      <c r="B209" s="12">
        <v>3</v>
      </c>
      <c r="C209" s="44" t="s">
        <v>829</v>
      </c>
      <c r="D209" s="44">
        <v>1</v>
      </c>
      <c r="E209" s="12" t="s">
        <v>69</v>
      </c>
      <c r="F209" s="12">
        <v>1</v>
      </c>
      <c r="G209" s="30">
        <v>1332</v>
      </c>
      <c r="H209" s="52"/>
      <c r="J209" s="52"/>
      <c r="K209" s="52"/>
      <c r="L209" s="53"/>
      <c r="O209" s="12" t="s">
        <v>183</v>
      </c>
    </row>
    <row r="210" spans="1:15" ht="15" customHeight="1">
      <c r="A210" s="12">
        <v>210</v>
      </c>
      <c r="B210" s="12">
        <v>3</v>
      </c>
      <c r="C210" s="44" t="s">
        <v>924</v>
      </c>
      <c r="D210" s="44">
        <v>1</v>
      </c>
      <c r="E210" s="12" t="s">
        <v>227</v>
      </c>
      <c r="F210" s="12">
        <v>1</v>
      </c>
      <c r="G210" s="30">
        <v>199.8</v>
      </c>
      <c r="H210" s="52"/>
      <c r="J210" s="52"/>
      <c r="K210" s="52"/>
      <c r="L210" s="53"/>
      <c r="O210" s="12" t="s">
        <v>102</v>
      </c>
    </row>
    <row r="211" spans="1:15" ht="15" customHeight="1">
      <c r="A211" s="12">
        <v>211</v>
      </c>
      <c r="B211" s="12">
        <v>3</v>
      </c>
      <c r="C211" s="44" t="s">
        <v>828</v>
      </c>
      <c r="D211" s="44">
        <v>1</v>
      </c>
      <c r="E211" s="12" t="s">
        <v>105</v>
      </c>
      <c r="F211" s="12">
        <v>1</v>
      </c>
      <c r="G211" s="30">
        <v>1020.98</v>
      </c>
      <c r="H211" s="52"/>
      <c r="J211" s="52"/>
      <c r="K211" s="52"/>
      <c r="L211" s="53"/>
      <c r="O211" s="12" t="s">
        <v>113</v>
      </c>
    </row>
    <row r="212" spans="1:15" ht="15" customHeight="1">
      <c r="A212" s="12">
        <v>212</v>
      </c>
      <c r="B212" s="12">
        <v>3</v>
      </c>
      <c r="C212" s="44" t="s">
        <v>925</v>
      </c>
      <c r="D212" s="44"/>
      <c r="E212" s="54" t="s">
        <v>84</v>
      </c>
      <c r="F212" s="54"/>
      <c r="G212" s="30"/>
      <c r="H212" s="52"/>
      <c r="J212" s="52"/>
      <c r="K212" s="52"/>
      <c r="L212" s="53"/>
    </row>
    <row r="213" spans="1:15" ht="15" customHeight="1">
      <c r="A213" s="12">
        <v>213</v>
      </c>
      <c r="B213" s="12">
        <v>3</v>
      </c>
      <c r="C213" s="44" t="s">
        <v>925</v>
      </c>
      <c r="D213" s="44" t="s">
        <v>966</v>
      </c>
      <c r="E213" s="12" t="s">
        <v>14</v>
      </c>
      <c r="G213" s="30">
        <v>188.73</v>
      </c>
      <c r="O213" s="12" t="s">
        <v>83</v>
      </c>
    </row>
    <row r="214" spans="1:15" ht="15" customHeight="1">
      <c r="A214" s="12">
        <v>214</v>
      </c>
      <c r="B214" s="12">
        <v>3</v>
      </c>
      <c r="C214" s="44" t="s">
        <v>925</v>
      </c>
      <c r="D214" s="44" t="s">
        <v>967</v>
      </c>
      <c r="E214" s="12" t="s">
        <v>249</v>
      </c>
      <c r="G214" s="30">
        <v>137.72</v>
      </c>
      <c r="H214" s="52"/>
      <c r="J214" s="52"/>
      <c r="K214" s="52"/>
      <c r="L214" s="53"/>
      <c r="M214" s="30"/>
    </row>
    <row r="215" spans="1:15" ht="15" customHeight="1">
      <c r="A215" s="12">
        <v>215</v>
      </c>
      <c r="B215" s="12">
        <v>3</v>
      </c>
      <c r="C215" s="44" t="s">
        <v>925</v>
      </c>
      <c r="D215" s="44" t="s">
        <v>176</v>
      </c>
      <c r="E215" s="12" t="s">
        <v>874</v>
      </c>
      <c r="G215" s="30">
        <v>78.25</v>
      </c>
      <c r="H215" s="52">
        <v>0.25</v>
      </c>
      <c r="J215" s="52"/>
      <c r="K215" s="52">
        <v>78.25</v>
      </c>
      <c r="L215" s="53"/>
      <c r="M215" s="30"/>
      <c r="O215" s="12" t="s">
        <v>666</v>
      </c>
    </row>
    <row r="216" spans="1:15" ht="15" customHeight="1">
      <c r="A216" s="12">
        <v>216</v>
      </c>
      <c r="B216" s="12">
        <v>3</v>
      </c>
      <c r="C216" s="44" t="s">
        <v>554</v>
      </c>
      <c r="D216" s="44" t="s">
        <v>969</v>
      </c>
      <c r="E216" s="12" t="s">
        <v>15</v>
      </c>
      <c r="G216" s="30">
        <v>48.55</v>
      </c>
      <c r="H216" s="52"/>
      <c r="J216" s="52"/>
      <c r="K216" s="52"/>
      <c r="L216" s="53"/>
      <c r="M216" s="30"/>
      <c r="O216" s="12" t="s">
        <v>151</v>
      </c>
    </row>
    <row r="217" spans="1:15" ht="15" customHeight="1">
      <c r="A217" s="12">
        <v>217</v>
      </c>
      <c r="B217" s="12">
        <v>3</v>
      </c>
      <c r="C217" s="44" t="s">
        <v>554</v>
      </c>
      <c r="D217" s="44">
        <v>1</v>
      </c>
      <c r="E217" s="12" t="s">
        <v>844</v>
      </c>
      <c r="G217" s="30">
        <v>850.92666666666662</v>
      </c>
      <c r="H217" s="52"/>
      <c r="J217" s="52"/>
      <c r="K217" s="52"/>
      <c r="L217" s="53"/>
      <c r="M217" s="30"/>
      <c r="O217" s="12" t="s">
        <v>177</v>
      </c>
    </row>
    <row r="218" spans="1:15" ht="15" customHeight="1">
      <c r="A218" s="12">
        <v>218</v>
      </c>
      <c r="C218" s="44" t="s">
        <v>552</v>
      </c>
      <c r="D218" s="44"/>
      <c r="G218" s="30"/>
      <c r="H218" s="52"/>
      <c r="J218" s="52"/>
      <c r="K218" s="52"/>
      <c r="L218" s="53"/>
      <c r="M218" s="30"/>
    </row>
    <row r="219" spans="1:15" ht="15" customHeight="1">
      <c r="A219" s="12">
        <v>219</v>
      </c>
      <c r="B219" s="12">
        <v>3</v>
      </c>
      <c r="C219" s="44" t="s">
        <v>555</v>
      </c>
      <c r="D219" s="44"/>
      <c r="E219" s="54" t="s">
        <v>619</v>
      </c>
      <c r="F219" s="54"/>
      <c r="G219" s="30"/>
      <c r="H219" s="52"/>
      <c r="J219" s="52"/>
      <c r="K219" s="52"/>
      <c r="L219" s="53"/>
    </row>
    <row r="220" spans="1:15" ht="15" customHeight="1">
      <c r="A220" s="12">
        <v>220</v>
      </c>
      <c r="B220" s="12">
        <v>3</v>
      </c>
      <c r="C220" s="44" t="s">
        <v>555</v>
      </c>
      <c r="D220" s="44" t="s">
        <v>176</v>
      </c>
      <c r="E220" s="12" t="s">
        <v>430</v>
      </c>
      <c r="F220" s="12">
        <v>0</v>
      </c>
      <c r="G220" s="30">
        <v>130.52000000000001</v>
      </c>
      <c r="H220" s="51">
        <v>0.42</v>
      </c>
      <c r="K220" s="52"/>
      <c r="L220" s="53"/>
      <c r="O220" s="12" t="s">
        <v>350</v>
      </c>
    </row>
    <row r="221" spans="1:15" ht="15" customHeight="1">
      <c r="A221" s="12">
        <v>221</v>
      </c>
      <c r="B221" s="12">
        <v>3</v>
      </c>
      <c r="C221" s="44" t="s">
        <v>876</v>
      </c>
      <c r="D221" s="44" t="s">
        <v>875</v>
      </c>
      <c r="E221" s="12" t="s">
        <v>66</v>
      </c>
      <c r="F221" s="12">
        <v>1</v>
      </c>
      <c r="G221" s="30">
        <v>555.75</v>
      </c>
      <c r="H221" s="52"/>
      <c r="J221" s="52"/>
      <c r="K221" s="52"/>
      <c r="L221" s="53"/>
      <c r="O221" s="12" t="s">
        <v>179</v>
      </c>
    </row>
    <row r="222" spans="1:15" ht="15" customHeight="1">
      <c r="A222" s="12">
        <v>222</v>
      </c>
      <c r="B222" s="12">
        <v>3</v>
      </c>
      <c r="C222" s="44" t="s">
        <v>876</v>
      </c>
      <c r="D222" s="44">
        <v>1</v>
      </c>
      <c r="E222" s="12" t="s">
        <v>227</v>
      </c>
      <c r="F222" s="12">
        <v>1</v>
      </c>
      <c r="G222" s="30">
        <v>199.8</v>
      </c>
      <c r="H222" s="52"/>
      <c r="J222" s="52"/>
      <c r="K222" s="52"/>
      <c r="L222" s="53"/>
      <c r="O222" s="12" t="s">
        <v>102</v>
      </c>
    </row>
    <row r="223" spans="1:15" ht="15" customHeight="1">
      <c r="A223" s="12">
        <v>223</v>
      </c>
      <c r="B223" s="12">
        <v>3</v>
      </c>
      <c r="C223" s="44" t="s">
        <v>877</v>
      </c>
      <c r="D223" s="44">
        <v>1</v>
      </c>
      <c r="E223" s="12" t="s">
        <v>178</v>
      </c>
      <c r="F223" s="12">
        <v>1</v>
      </c>
      <c r="G223" s="30">
        <v>13320</v>
      </c>
      <c r="H223" s="52"/>
      <c r="J223" s="52"/>
      <c r="K223" s="52"/>
      <c r="L223" s="53"/>
      <c r="O223" s="12" t="s">
        <v>878</v>
      </c>
    </row>
    <row r="224" spans="1:15" ht="15" customHeight="1">
      <c r="A224" s="12">
        <v>224</v>
      </c>
      <c r="B224" s="12">
        <v>3</v>
      </c>
      <c r="C224" s="44" t="s">
        <v>879</v>
      </c>
      <c r="D224" s="44">
        <v>1</v>
      </c>
      <c r="E224" s="12" t="s">
        <v>178</v>
      </c>
      <c r="F224" s="12">
        <v>1</v>
      </c>
      <c r="G224" s="30">
        <v>7992</v>
      </c>
      <c r="H224" s="52"/>
      <c r="J224" s="52"/>
      <c r="K224" s="52"/>
      <c r="O224" s="12" t="s">
        <v>880</v>
      </c>
    </row>
    <row r="225" spans="1:15" ht="15" customHeight="1">
      <c r="A225" s="12">
        <v>225</v>
      </c>
      <c r="B225" s="12">
        <v>3</v>
      </c>
      <c r="C225" s="44" t="s">
        <v>556</v>
      </c>
      <c r="D225" s="44"/>
      <c r="E225" s="54" t="s">
        <v>99</v>
      </c>
      <c r="F225" s="54"/>
      <c r="G225" s="30"/>
      <c r="H225" s="52"/>
      <c r="J225" s="52"/>
      <c r="K225" s="52"/>
      <c r="L225" s="53"/>
    </row>
    <row r="226" spans="1:15" ht="15" customHeight="1">
      <c r="A226" s="12">
        <v>226</v>
      </c>
      <c r="B226" s="12">
        <v>3</v>
      </c>
      <c r="C226" s="44" t="s">
        <v>556</v>
      </c>
      <c r="D226" s="44" t="s">
        <v>966</v>
      </c>
      <c r="E226" s="12" t="s">
        <v>14</v>
      </c>
      <c r="G226" s="30">
        <v>188.73</v>
      </c>
      <c r="O226" s="12" t="s">
        <v>957</v>
      </c>
    </row>
    <row r="227" spans="1:15" ht="15" customHeight="1">
      <c r="A227" s="12">
        <v>227</v>
      </c>
      <c r="B227" s="12">
        <v>3</v>
      </c>
      <c r="C227" s="44" t="s">
        <v>958</v>
      </c>
      <c r="D227" s="44" t="s">
        <v>967</v>
      </c>
      <c r="E227" s="12" t="s">
        <v>249</v>
      </c>
      <c r="G227" s="30">
        <v>294.07</v>
      </c>
      <c r="H227" s="52"/>
      <c r="J227" s="52"/>
      <c r="K227" s="52"/>
      <c r="L227" s="53"/>
      <c r="M227" s="30"/>
      <c r="O227" s="12" t="s">
        <v>140</v>
      </c>
    </row>
    <row r="228" spans="1:15" ht="15" customHeight="1">
      <c r="A228" s="12">
        <v>228</v>
      </c>
      <c r="B228" s="12">
        <v>3</v>
      </c>
      <c r="C228" s="44" t="s">
        <v>958</v>
      </c>
      <c r="D228" s="44" t="s">
        <v>176</v>
      </c>
      <c r="E228" s="12" t="s">
        <v>17</v>
      </c>
      <c r="G228" s="30">
        <v>130.52000000000001</v>
      </c>
      <c r="H228" s="52"/>
      <c r="J228" s="52"/>
      <c r="K228" s="52"/>
      <c r="L228" s="53"/>
      <c r="M228" s="30"/>
    </row>
    <row r="229" spans="1:15" ht="15" customHeight="1">
      <c r="A229" s="12">
        <v>229</v>
      </c>
      <c r="B229" s="12">
        <v>3</v>
      </c>
      <c r="C229" s="44" t="s">
        <v>958</v>
      </c>
      <c r="D229" s="44" t="s">
        <v>969</v>
      </c>
      <c r="E229" s="12" t="s">
        <v>15</v>
      </c>
      <c r="G229" s="30">
        <v>48.55</v>
      </c>
      <c r="H229" s="52"/>
      <c r="J229" s="52"/>
      <c r="K229" s="52"/>
      <c r="L229" s="53"/>
      <c r="M229" s="30"/>
      <c r="O229" s="12" t="s">
        <v>151</v>
      </c>
    </row>
    <row r="230" spans="1:15" ht="15" customHeight="1">
      <c r="A230" s="12">
        <v>230</v>
      </c>
      <c r="B230" s="12">
        <v>3</v>
      </c>
      <c r="C230" s="44" t="s">
        <v>556</v>
      </c>
      <c r="D230" s="44">
        <v>1</v>
      </c>
      <c r="E230" s="12" t="s">
        <v>844</v>
      </c>
      <c r="G230" s="30">
        <v>7170.5999999999995</v>
      </c>
      <c r="H230" s="52"/>
      <c r="J230" s="52"/>
      <c r="K230" s="52"/>
      <c r="L230" s="53"/>
      <c r="M230" s="30"/>
      <c r="O230" s="30"/>
    </row>
    <row r="231" spans="1:15" ht="15" customHeight="1">
      <c r="A231" s="12">
        <v>232</v>
      </c>
      <c r="B231" s="12">
        <v>3</v>
      </c>
      <c r="C231" s="44" t="s">
        <v>552</v>
      </c>
      <c r="D231" s="44"/>
      <c r="G231" s="30"/>
      <c r="H231" s="52"/>
      <c r="J231" s="52"/>
      <c r="K231" s="52"/>
      <c r="L231" s="53"/>
    </row>
    <row r="232" spans="1:15" ht="15" customHeight="1">
      <c r="A232" s="12">
        <v>233</v>
      </c>
      <c r="B232" s="12">
        <v>3</v>
      </c>
      <c r="C232" s="44" t="s">
        <v>553</v>
      </c>
      <c r="D232" s="44"/>
      <c r="E232" s="39" t="s">
        <v>328</v>
      </c>
      <c r="F232" s="39"/>
      <c r="G232" s="30"/>
      <c r="H232" s="52"/>
      <c r="J232" s="52"/>
      <c r="K232" s="52"/>
      <c r="L232" s="53"/>
      <c r="M232" s="30"/>
    </row>
    <row r="233" spans="1:15" ht="15" customHeight="1">
      <c r="A233" s="12">
        <v>234</v>
      </c>
      <c r="B233" s="12">
        <v>3</v>
      </c>
      <c r="C233" s="44" t="s">
        <v>959</v>
      </c>
      <c r="D233" s="44">
        <v>1</v>
      </c>
      <c r="E233" s="12" t="s">
        <v>960</v>
      </c>
      <c r="F233" s="12">
        <v>1</v>
      </c>
      <c r="G233" s="30">
        <v>7992</v>
      </c>
      <c r="H233" s="52"/>
      <c r="J233" s="52"/>
      <c r="K233" s="52"/>
      <c r="L233" s="53"/>
      <c r="O233" s="12" t="s">
        <v>961</v>
      </c>
    </row>
    <row r="234" spans="1:15" ht="15" customHeight="1">
      <c r="A234" s="12">
        <v>235</v>
      </c>
      <c r="B234" s="12">
        <v>3</v>
      </c>
      <c r="C234" s="44" t="s">
        <v>959</v>
      </c>
      <c r="D234" s="44">
        <v>1</v>
      </c>
      <c r="E234" s="12" t="s">
        <v>69</v>
      </c>
      <c r="F234" s="12">
        <v>1</v>
      </c>
      <c r="G234" s="30">
        <v>1332</v>
      </c>
      <c r="H234" s="52"/>
      <c r="J234" s="52"/>
      <c r="K234" s="52"/>
      <c r="L234" s="53"/>
      <c r="O234" s="12" t="s">
        <v>183</v>
      </c>
    </row>
    <row r="235" spans="1:15" ht="15" customHeight="1">
      <c r="A235" s="12">
        <v>236</v>
      </c>
      <c r="B235" s="12">
        <v>3</v>
      </c>
      <c r="C235" s="44" t="s">
        <v>962</v>
      </c>
      <c r="D235" s="44">
        <v>1</v>
      </c>
      <c r="E235" s="12" t="s">
        <v>227</v>
      </c>
      <c r="F235" s="12">
        <v>1</v>
      </c>
      <c r="G235" s="30">
        <v>199.8</v>
      </c>
      <c r="H235" s="52"/>
      <c r="J235" s="52"/>
      <c r="K235" s="52"/>
      <c r="L235" s="53"/>
      <c r="O235" s="12" t="s">
        <v>102</v>
      </c>
    </row>
    <row r="236" spans="1:15" ht="15" customHeight="1">
      <c r="A236" s="12">
        <v>237</v>
      </c>
      <c r="B236" s="12">
        <v>3</v>
      </c>
      <c r="C236" s="44" t="s">
        <v>963</v>
      </c>
      <c r="D236" s="44">
        <v>1</v>
      </c>
      <c r="E236" s="12" t="s">
        <v>105</v>
      </c>
      <c r="F236" s="12">
        <v>1</v>
      </c>
      <c r="G236" s="30">
        <v>499.5</v>
      </c>
      <c r="H236" s="52"/>
      <c r="J236" s="52"/>
      <c r="K236" s="52"/>
      <c r="L236" s="53"/>
      <c r="O236" s="12" t="s">
        <v>757</v>
      </c>
    </row>
    <row r="237" spans="1:15" ht="15" customHeight="1">
      <c r="A237" s="12">
        <v>238</v>
      </c>
      <c r="B237" s="12">
        <v>3</v>
      </c>
      <c r="C237" s="44" t="s">
        <v>758</v>
      </c>
      <c r="D237" s="44"/>
      <c r="E237" s="54" t="s">
        <v>82</v>
      </c>
      <c r="F237" s="54"/>
      <c r="G237" s="30"/>
      <c r="H237" s="52"/>
      <c r="J237" s="52"/>
      <c r="K237" s="52"/>
      <c r="L237" s="53"/>
    </row>
    <row r="238" spans="1:15" ht="15" customHeight="1">
      <c r="A238" s="12">
        <v>242</v>
      </c>
      <c r="B238" s="12">
        <v>3</v>
      </c>
      <c r="C238" s="44" t="s">
        <v>758</v>
      </c>
      <c r="D238" s="44" t="s">
        <v>969</v>
      </c>
      <c r="E238" s="12" t="s">
        <v>15</v>
      </c>
      <c r="G238" s="30">
        <v>48.55</v>
      </c>
      <c r="H238" s="52"/>
      <c r="J238" s="52"/>
      <c r="K238" s="52"/>
      <c r="L238" s="53"/>
      <c r="M238" s="30"/>
      <c r="O238" s="12" t="s">
        <v>759</v>
      </c>
    </row>
    <row r="239" spans="1:15" ht="15" customHeight="1">
      <c r="A239" s="12">
        <v>243</v>
      </c>
      <c r="B239" s="12">
        <v>3</v>
      </c>
      <c r="C239" s="44" t="s">
        <v>758</v>
      </c>
      <c r="D239" s="44">
        <v>1</v>
      </c>
      <c r="E239" s="12" t="s">
        <v>760</v>
      </c>
      <c r="G239" s="30">
        <v>2505.8249999999998</v>
      </c>
      <c r="H239" s="52"/>
      <c r="J239" s="52"/>
      <c r="K239" s="52"/>
      <c r="L239" s="53"/>
      <c r="M239" s="30"/>
      <c r="O239" s="12" t="s">
        <v>745</v>
      </c>
    </row>
    <row r="240" spans="1:15" ht="15" customHeight="1">
      <c r="A240" s="12">
        <v>245</v>
      </c>
      <c r="B240" s="12">
        <v>3</v>
      </c>
      <c r="C240" s="44" t="s">
        <v>552</v>
      </c>
      <c r="D240" s="44"/>
    </row>
    <row r="241" spans="1:15" ht="15" customHeight="1">
      <c r="A241" s="12">
        <v>246</v>
      </c>
      <c r="B241" s="12">
        <v>3</v>
      </c>
      <c r="C241" s="44" t="s">
        <v>932</v>
      </c>
      <c r="D241" s="44"/>
      <c r="E241" s="39" t="s">
        <v>353</v>
      </c>
      <c r="F241" s="39"/>
      <c r="G241" s="30"/>
    </row>
    <row r="242" spans="1:15" ht="15" customHeight="1">
      <c r="A242" s="12">
        <v>247</v>
      </c>
      <c r="B242" s="12">
        <v>3</v>
      </c>
      <c r="C242" s="44" t="s">
        <v>932</v>
      </c>
      <c r="D242" s="44" t="s">
        <v>966</v>
      </c>
      <c r="E242" s="12" t="s">
        <v>247</v>
      </c>
      <c r="G242" s="97">
        <v>188.73</v>
      </c>
      <c r="O242" s="12" t="s">
        <v>261</v>
      </c>
    </row>
    <row r="243" spans="1:15" ht="15" customHeight="1">
      <c r="A243" s="12">
        <v>248</v>
      </c>
      <c r="B243" s="12">
        <v>3</v>
      </c>
      <c r="C243" s="44" t="s">
        <v>932</v>
      </c>
      <c r="D243" s="44" t="s">
        <v>967</v>
      </c>
      <c r="E243" s="12" t="s">
        <v>42</v>
      </c>
      <c r="G243" s="97">
        <v>250.81000000000003</v>
      </c>
      <c r="K243" s="52"/>
      <c r="L243" s="53"/>
      <c r="O243" s="12" t="s">
        <v>150</v>
      </c>
    </row>
    <row r="244" spans="1:15" ht="15" customHeight="1">
      <c r="A244" s="12">
        <v>249</v>
      </c>
      <c r="B244" s="12">
        <v>3</v>
      </c>
      <c r="C244" s="44" t="s">
        <v>932</v>
      </c>
      <c r="D244" s="44" t="s">
        <v>176</v>
      </c>
      <c r="E244" s="12" t="s">
        <v>43</v>
      </c>
      <c r="G244" s="97">
        <v>114.84</v>
      </c>
    </row>
    <row r="245" spans="1:15" ht="15" customHeight="1">
      <c r="A245" s="12">
        <v>250</v>
      </c>
      <c r="B245" s="12">
        <v>3</v>
      </c>
      <c r="C245" s="44" t="s">
        <v>932</v>
      </c>
      <c r="D245" s="44" t="s">
        <v>969</v>
      </c>
      <c r="E245" s="12" t="s">
        <v>15</v>
      </c>
      <c r="G245" s="96">
        <v>48.55</v>
      </c>
      <c r="O245" s="12" t="s">
        <v>151</v>
      </c>
    </row>
    <row r="246" spans="1:15" ht="15" customHeight="1">
      <c r="A246" s="12">
        <v>251</v>
      </c>
      <c r="B246" s="12">
        <v>3</v>
      </c>
      <c r="C246" s="44" t="s">
        <v>932</v>
      </c>
      <c r="D246" s="44">
        <v>1</v>
      </c>
      <c r="E246" s="12" t="s">
        <v>40</v>
      </c>
      <c r="G246" s="98">
        <v>1677.0662499999999</v>
      </c>
      <c r="L246" s="30"/>
      <c r="O246" s="12" t="s">
        <v>41</v>
      </c>
    </row>
    <row r="247" spans="1:15" ht="15" customHeight="1">
      <c r="A247" s="12">
        <v>252</v>
      </c>
      <c r="B247" s="12">
        <v>3</v>
      </c>
      <c r="C247" s="44" t="s">
        <v>932</v>
      </c>
      <c r="D247" s="44">
        <v>1</v>
      </c>
      <c r="E247" s="12" t="s">
        <v>92</v>
      </c>
      <c r="G247" s="51">
        <v>196.84</v>
      </c>
    </row>
    <row r="248" spans="1:15" ht="15" customHeight="1">
      <c r="A248" s="12">
        <v>253</v>
      </c>
      <c r="B248" s="12">
        <v>1</v>
      </c>
      <c r="C248" s="44" t="s">
        <v>90</v>
      </c>
      <c r="D248" s="12">
        <v>1</v>
      </c>
      <c r="E248" s="12" t="s">
        <v>91</v>
      </c>
      <c r="F248" s="29"/>
      <c r="G248" s="55">
        <v>119.1</v>
      </c>
      <c r="L248" s="51"/>
      <c r="O248" s="12" t="s">
        <v>11</v>
      </c>
    </row>
    <row r="249" spans="1:15" ht="15" customHeight="1">
      <c r="D249" s="44"/>
      <c r="E249" s="39"/>
      <c r="F249" s="39"/>
      <c r="G249" s="30"/>
      <c r="H249" s="52"/>
      <c r="K249" s="52"/>
      <c r="L249" s="53"/>
      <c r="M249" s="30"/>
    </row>
    <row r="250" spans="1:15" ht="15" customHeight="1">
      <c r="D250" s="44"/>
      <c r="G250" s="99"/>
      <c r="K250" s="52"/>
      <c r="L250" s="53"/>
    </row>
    <row r="251" spans="1:15" ht="15" customHeight="1">
      <c r="L251" s="51"/>
    </row>
    <row r="252" spans="1:15" ht="15" customHeight="1">
      <c r="H252" s="12"/>
      <c r="L252" s="51"/>
    </row>
    <row r="253" spans="1:15" ht="15" customHeight="1"/>
    <row r="254" spans="1:15" ht="15" customHeight="1"/>
  </sheetData>
  <mergeCells count="2">
    <mergeCell ref="H5:K5"/>
    <mergeCell ref="L5:M5"/>
  </mergeCells>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T80"/>
  <sheetViews>
    <sheetView topLeftCell="A29" workbookViewId="0">
      <selection activeCell="B2" sqref="B2"/>
    </sheetView>
  </sheetViews>
  <sheetFormatPr baseColWidth="10" defaultColWidth="8.83203125" defaultRowHeight="15"/>
  <cols>
    <col min="1" max="1" width="29.33203125" style="29" customWidth="1"/>
    <col min="2" max="2" width="12.1640625" style="29" customWidth="1"/>
    <col min="3" max="3" width="10" style="29" customWidth="1"/>
    <col min="4" max="6" width="8.83203125" style="29"/>
    <col min="7" max="7" width="25.83203125" style="29" customWidth="1"/>
    <col min="8" max="9" width="8.83203125" style="29"/>
    <col min="10" max="10" width="5.33203125" style="29" customWidth="1"/>
    <col min="11" max="19" width="8.83203125" style="29"/>
    <col min="20" max="20" width="4.33203125" style="29" customWidth="1"/>
    <col min="21" max="16384" width="8.83203125" style="29"/>
  </cols>
  <sheetData>
    <row r="1" spans="1:20" ht="17">
      <c r="A1" s="60">
        <v>40575</v>
      </c>
      <c r="B1" s="23" t="s">
        <v>935</v>
      </c>
    </row>
    <row r="2" spans="1:20" ht="17">
      <c r="B2" s="100" t="s">
        <v>20</v>
      </c>
    </row>
    <row r="3" spans="1:20">
      <c r="A3" s="29" t="s">
        <v>852</v>
      </c>
      <c r="B3" s="29" t="s">
        <v>899</v>
      </c>
    </row>
    <row r="4" spans="1:20">
      <c r="B4" s="29" t="s">
        <v>920</v>
      </c>
    </row>
    <row r="5" spans="1:20">
      <c r="B5" s="29" t="s">
        <v>921</v>
      </c>
    </row>
    <row r="7" spans="1:20">
      <c r="A7" s="29" t="s">
        <v>889</v>
      </c>
      <c r="B7" s="29" t="s">
        <v>791</v>
      </c>
      <c r="J7" s="94"/>
      <c r="K7" s="94"/>
      <c r="L7" s="94"/>
      <c r="M7" s="94"/>
      <c r="N7" s="94"/>
      <c r="O7" s="94"/>
      <c r="P7" s="94"/>
      <c r="Q7" s="94"/>
      <c r="R7" s="94"/>
      <c r="S7" s="94"/>
      <c r="T7" s="94"/>
    </row>
    <row r="8" spans="1:20" ht="17">
      <c r="A8" s="39"/>
      <c r="B8" s="29" t="s">
        <v>36</v>
      </c>
      <c r="J8" s="94"/>
      <c r="K8" s="45" t="s">
        <v>936</v>
      </c>
      <c r="T8" s="94"/>
    </row>
    <row r="9" spans="1:20" ht="17">
      <c r="A9" s="39"/>
      <c r="B9" s="29" t="s">
        <v>50</v>
      </c>
      <c r="J9" s="94"/>
      <c r="K9" s="45" t="s">
        <v>897</v>
      </c>
      <c r="T9" s="94"/>
    </row>
    <row r="10" spans="1:20">
      <c r="A10" s="39"/>
      <c r="J10" s="94"/>
      <c r="T10" s="94"/>
    </row>
    <row r="11" spans="1:20">
      <c r="A11" s="39"/>
      <c r="B11" s="39" t="s">
        <v>933</v>
      </c>
      <c r="J11" s="94"/>
      <c r="K11" s="29" t="s">
        <v>26</v>
      </c>
      <c r="T11" s="94"/>
    </row>
    <row r="12" spans="1:20">
      <c r="A12" s="39"/>
      <c r="B12" s="62" t="s">
        <v>934</v>
      </c>
      <c r="J12" s="94"/>
      <c r="K12" s="29" t="s">
        <v>27</v>
      </c>
      <c r="T12" s="94"/>
    </row>
    <row r="13" spans="1:20">
      <c r="A13" s="39"/>
      <c r="J13" s="94"/>
      <c r="K13" s="29" t="s">
        <v>28</v>
      </c>
      <c r="T13" s="94"/>
    </row>
    <row r="14" spans="1:20">
      <c r="A14" s="39" t="s">
        <v>543</v>
      </c>
      <c r="B14" s="61"/>
      <c r="C14" s="61"/>
      <c r="J14" s="94"/>
      <c r="K14" s="29" t="s">
        <v>29</v>
      </c>
      <c r="T14" s="94"/>
    </row>
    <row r="15" spans="1:20">
      <c r="A15" s="29" t="s">
        <v>87</v>
      </c>
      <c r="B15" s="47">
        <v>103.9</v>
      </c>
      <c r="C15" s="62" t="s">
        <v>792</v>
      </c>
      <c r="J15" s="94"/>
      <c r="T15" s="94"/>
    </row>
    <row r="16" spans="1:20">
      <c r="B16" s="47"/>
      <c r="J16" s="94"/>
      <c r="K16" s="29" t="s">
        <v>890</v>
      </c>
      <c r="Q16" s="89">
        <v>0.111</v>
      </c>
      <c r="T16" s="94"/>
    </row>
    <row r="17" spans="1:20">
      <c r="A17" s="39" t="s">
        <v>542</v>
      </c>
      <c r="B17" s="47"/>
      <c r="C17" s="61"/>
      <c r="J17" s="94"/>
      <c r="K17" s="29" t="s">
        <v>891</v>
      </c>
      <c r="T17" s="94"/>
    </row>
    <row r="18" spans="1:20">
      <c r="A18" s="29" t="s">
        <v>847</v>
      </c>
      <c r="B18" s="47">
        <v>134.29</v>
      </c>
      <c r="C18" s="62" t="s">
        <v>793</v>
      </c>
      <c r="J18" s="94"/>
      <c r="L18" s="29" t="s">
        <v>892</v>
      </c>
      <c r="Q18" s="89">
        <v>0.38900000000000001</v>
      </c>
      <c r="T18" s="94"/>
    </row>
    <row r="19" spans="1:20">
      <c r="B19" s="47"/>
      <c r="J19" s="94"/>
      <c r="T19" s="94"/>
    </row>
    <row r="20" spans="1:20">
      <c r="A20" s="39" t="s">
        <v>352</v>
      </c>
      <c r="B20" s="47"/>
      <c r="J20" s="94"/>
      <c r="K20" s="29" t="s">
        <v>898</v>
      </c>
      <c r="T20" s="94"/>
    </row>
    <row r="21" spans="1:20">
      <c r="A21" s="29" t="s">
        <v>847</v>
      </c>
      <c r="B21" s="63">
        <v>119.1</v>
      </c>
      <c r="J21" s="94"/>
      <c r="K21" s="91" t="s">
        <v>894</v>
      </c>
      <c r="L21" s="91" t="s">
        <v>895</v>
      </c>
      <c r="M21" s="91" t="s">
        <v>896</v>
      </c>
      <c r="T21" s="94"/>
    </row>
    <row r="22" spans="1:20">
      <c r="A22" s="29" t="s">
        <v>33</v>
      </c>
      <c r="B22" s="63">
        <v>99.265263157894736</v>
      </c>
      <c r="C22" s="29" t="s">
        <v>34</v>
      </c>
      <c r="J22" s="94"/>
      <c r="K22" s="90">
        <v>0.22</v>
      </c>
      <c r="L22" s="90">
        <v>0.02</v>
      </c>
      <c r="M22" s="90">
        <v>0</v>
      </c>
      <c r="N22" s="29" t="s">
        <v>893</v>
      </c>
      <c r="T22" s="94"/>
    </row>
    <row r="23" spans="1:20">
      <c r="B23" s="46"/>
      <c r="J23" s="94"/>
      <c r="K23" s="90"/>
      <c r="L23" s="90"/>
      <c r="M23" s="90"/>
      <c r="T23" s="94"/>
    </row>
    <row r="24" spans="1:20">
      <c r="A24" s="39" t="s">
        <v>35</v>
      </c>
      <c r="B24" s="46"/>
      <c r="J24" s="94"/>
      <c r="K24" s="93">
        <f>1-K25</f>
        <v>0.67215999999999998</v>
      </c>
      <c r="L24" s="93">
        <f>1-L25</f>
        <v>0.61656</v>
      </c>
      <c r="M24" s="93">
        <f>1-M25</f>
        <v>0.61099999999999999</v>
      </c>
      <c r="N24" s="29" t="s">
        <v>88</v>
      </c>
      <c r="T24" s="94"/>
    </row>
    <row r="25" spans="1:20">
      <c r="A25" s="29" t="s">
        <v>846</v>
      </c>
      <c r="B25" s="46">
        <v>119.1</v>
      </c>
      <c r="C25" s="29" t="s">
        <v>53</v>
      </c>
      <c r="J25" s="94"/>
      <c r="K25" s="92">
        <f>(0.22*0.111)+(0.78*0.389)</f>
        <v>0.32784000000000002</v>
      </c>
      <c r="L25" s="92">
        <f>(0.02*0.111)+(0.98*0.389)</f>
        <v>0.38344</v>
      </c>
      <c r="M25" s="29">
        <v>0.38900000000000001</v>
      </c>
      <c r="N25" s="29" t="s">
        <v>89</v>
      </c>
      <c r="T25" s="94"/>
    </row>
    <row r="26" spans="1:20">
      <c r="A26" s="29" t="s">
        <v>430</v>
      </c>
      <c r="B26" s="46">
        <v>59.04</v>
      </c>
      <c r="C26" s="29" t="s">
        <v>121</v>
      </c>
      <c r="J26" s="94"/>
      <c r="K26" s="94"/>
      <c r="L26" s="94"/>
      <c r="M26" s="94"/>
      <c r="N26" s="94"/>
      <c r="O26" s="94"/>
      <c r="P26" s="94"/>
      <c r="Q26" s="94"/>
      <c r="R26" s="94"/>
      <c r="S26" s="94"/>
      <c r="T26" s="94"/>
    </row>
    <row r="27" spans="1:20">
      <c r="A27" s="29" t="s">
        <v>430</v>
      </c>
      <c r="B27" s="46">
        <v>127.32</v>
      </c>
      <c r="C27" s="29" t="s">
        <v>121</v>
      </c>
    </row>
    <row r="29" spans="1:20">
      <c r="B29" s="47"/>
    </row>
    <row r="30" spans="1:20">
      <c r="A30" s="39" t="s">
        <v>245</v>
      </c>
      <c r="B30" s="47"/>
    </row>
    <row r="31" spans="1:20">
      <c r="A31" s="29" t="s">
        <v>846</v>
      </c>
      <c r="B31" s="37">
        <v>119.1</v>
      </c>
    </row>
    <row r="32" spans="1:20">
      <c r="A32" s="29" t="s">
        <v>430</v>
      </c>
      <c r="B32" s="63">
        <v>95.42</v>
      </c>
      <c r="C32" s="29" t="s">
        <v>906</v>
      </c>
    </row>
    <row r="33" spans="1:3">
      <c r="B33" s="47"/>
    </row>
    <row r="34" spans="1:3">
      <c r="A34" s="39" t="s">
        <v>657</v>
      </c>
      <c r="B34" s="46"/>
    </row>
    <row r="35" spans="1:3">
      <c r="A35" s="29" t="s">
        <v>846</v>
      </c>
      <c r="B35" s="46">
        <v>133.19999999999999</v>
      </c>
      <c r="C35" s="29" t="s">
        <v>185</v>
      </c>
    </row>
    <row r="36" spans="1:3">
      <c r="A36" s="29" t="s">
        <v>846</v>
      </c>
      <c r="B36" s="46">
        <v>266.39999999999998</v>
      </c>
      <c r="C36" s="29" t="s">
        <v>102</v>
      </c>
    </row>
    <row r="37" spans="1:3">
      <c r="A37" s="29" t="s">
        <v>846</v>
      </c>
      <c r="B37" s="46">
        <v>399.6</v>
      </c>
      <c r="C37" s="29" t="s">
        <v>102</v>
      </c>
    </row>
    <row r="38" spans="1:3">
      <c r="B38" s="47"/>
    </row>
    <row r="39" spans="1:3">
      <c r="A39" s="39" t="s">
        <v>529</v>
      </c>
      <c r="B39" s="46"/>
    </row>
    <row r="40" spans="1:3">
      <c r="A40" s="29" t="s">
        <v>846</v>
      </c>
      <c r="B40" s="46">
        <v>119.88</v>
      </c>
      <c r="C40" s="29" t="s">
        <v>185</v>
      </c>
    </row>
    <row r="41" spans="1:3">
      <c r="A41" s="29" t="s">
        <v>846</v>
      </c>
      <c r="B41" s="46">
        <v>99.9</v>
      </c>
      <c r="C41" s="29" t="s">
        <v>185</v>
      </c>
    </row>
    <row r="42" spans="1:3">
      <c r="A42" s="29" t="s">
        <v>848</v>
      </c>
      <c r="B42" s="46">
        <v>199.8</v>
      </c>
      <c r="C42" s="29" t="s">
        <v>102</v>
      </c>
    </row>
    <row r="43" spans="1:3">
      <c r="B43" s="47"/>
    </row>
    <row r="44" spans="1:3">
      <c r="A44" s="39" t="s">
        <v>619</v>
      </c>
      <c r="B44" s="46"/>
    </row>
    <row r="45" spans="1:3">
      <c r="A45" s="29" t="s">
        <v>848</v>
      </c>
      <c r="B45" s="46">
        <v>199.8</v>
      </c>
      <c r="C45" s="29" t="s">
        <v>102</v>
      </c>
    </row>
    <row r="46" spans="1:3">
      <c r="B46" s="47"/>
    </row>
    <row r="47" spans="1:3">
      <c r="A47" s="39" t="s">
        <v>328</v>
      </c>
      <c r="B47" s="46"/>
    </row>
    <row r="48" spans="1:3">
      <c r="A48" s="29" t="s">
        <v>846</v>
      </c>
      <c r="B48" s="46">
        <v>153.18</v>
      </c>
      <c r="C48" s="29" t="s">
        <v>185</v>
      </c>
    </row>
    <row r="49" spans="1:3">
      <c r="A49" s="29" t="s">
        <v>848</v>
      </c>
      <c r="B49" s="46">
        <v>199.8</v>
      </c>
      <c r="C49" s="29" t="s">
        <v>102</v>
      </c>
    </row>
    <row r="51" spans="1:3">
      <c r="B51" s="46"/>
    </row>
    <row r="52" spans="1:3">
      <c r="A52" s="39" t="s">
        <v>353</v>
      </c>
      <c r="B52" s="46"/>
    </row>
    <row r="53" spans="1:3">
      <c r="A53" s="29" t="s">
        <v>846</v>
      </c>
      <c r="B53" s="37">
        <f>(SUM(B35:B42)+SUM(B45:B49))/9</f>
        <v>196.84</v>
      </c>
    </row>
    <row r="54" spans="1:3">
      <c r="A54" s="29" t="s">
        <v>134</v>
      </c>
      <c r="B54" s="37">
        <v>110</v>
      </c>
    </row>
    <row r="55" spans="1:3">
      <c r="B55" s="46"/>
    </row>
    <row r="56" spans="1:3">
      <c r="B56" s="46"/>
    </row>
    <row r="57" spans="1:3">
      <c r="B57" s="46"/>
    </row>
    <row r="58" spans="1:3">
      <c r="B58" s="46"/>
    </row>
    <row r="59" spans="1:3">
      <c r="B59" s="46"/>
    </row>
    <row r="60" spans="1:3">
      <c r="B60" s="46"/>
    </row>
    <row r="61" spans="1:3">
      <c r="B61" s="46"/>
    </row>
    <row r="62" spans="1:3">
      <c r="B62" s="46"/>
    </row>
    <row r="63" spans="1:3">
      <c r="B63" s="46"/>
    </row>
    <row r="64" spans="1:3">
      <c r="B64" s="46"/>
    </row>
    <row r="65" spans="2:2">
      <c r="B65" s="46"/>
    </row>
    <row r="66" spans="2:2">
      <c r="B66" s="46"/>
    </row>
    <row r="67" spans="2:2">
      <c r="B67" s="46"/>
    </row>
    <row r="68" spans="2:2">
      <c r="B68" s="46"/>
    </row>
    <row r="69" spans="2:2">
      <c r="B69" s="46"/>
    </row>
    <row r="70" spans="2:2">
      <c r="B70" s="46"/>
    </row>
    <row r="71" spans="2:2">
      <c r="B71" s="46"/>
    </row>
    <row r="72" spans="2:2">
      <c r="B72" s="46"/>
    </row>
    <row r="73" spans="2:2">
      <c r="B73" s="46"/>
    </row>
    <row r="74" spans="2:2">
      <c r="B74" s="46"/>
    </row>
    <row r="75" spans="2:2">
      <c r="B75" s="46"/>
    </row>
    <row r="76" spans="2:2">
      <c r="B76" s="46"/>
    </row>
    <row r="77" spans="2:2">
      <c r="B77" s="46"/>
    </row>
    <row r="78" spans="2:2">
      <c r="B78" s="46"/>
    </row>
    <row r="79" spans="2:2">
      <c r="B79" s="46"/>
    </row>
    <row r="80" spans="2:2">
      <c r="B80" s="46"/>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L32"/>
  <sheetViews>
    <sheetView zoomScale="125" workbookViewId="0">
      <selection activeCell="F25" sqref="F25"/>
    </sheetView>
  </sheetViews>
  <sheetFormatPr baseColWidth="10" defaultColWidth="8.83203125" defaultRowHeight="12"/>
  <cols>
    <col min="1" max="1" width="34.5" style="65" customWidth="1"/>
    <col min="2" max="2" width="10.5" style="44" customWidth="1"/>
    <col min="3" max="3" width="14" style="65" customWidth="1"/>
    <col min="4" max="7" width="8.83203125" style="65"/>
    <col min="8" max="8" width="23" style="65" customWidth="1"/>
    <col min="9" max="16384" width="8.83203125" style="65"/>
  </cols>
  <sheetData>
    <row r="1" spans="1:12" ht="17">
      <c r="B1" s="88" t="s">
        <v>922</v>
      </c>
      <c r="C1" s="64"/>
    </row>
    <row r="2" spans="1:12" ht="17">
      <c r="A2" s="64"/>
      <c r="B2" s="100" t="s">
        <v>20</v>
      </c>
      <c r="J2" s="66" t="s">
        <v>907</v>
      </c>
      <c r="K2" s="67"/>
    </row>
    <row r="3" spans="1:12" ht="17">
      <c r="A3" s="64"/>
      <c r="B3" s="40" t="s">
        <v>768</v>
      </c>
      <c r="C3" s="48" t="s">
        <v>530</v>
      </c>
      <c r="D3" s="68" t="s">
        <v>559</v>
      </c>
      <c r="E3" s="69"/>
      <c r="F3" s="69"/>
      <c r="G3" s="70"/>
      <c r="H3" s="68" t="s">
        <v>333</v>
      </c>
      <c r="I3" s="70"/>
      <c r="J3" s="71" t="s">
        <v>908</v>
      </c>
      <c r="K3" s="72"/>
    </row>
    <row r="4" spans="1:12" ht="15" customHeight="1">
      <c r="A4" s="64"/>
      <c r="B4" s="40" t="s">
        <v>806</v>
      </c>
      <c r="C4" s="48" t="s">
        <v>531</v>
      </c>
      <c r="D4" s="48" t="s">
        <v>329</v>
      </c>
      <c r="E4" s="48" t="s">
        <v>330</v>
      </c>
      <c r="F4" s="48" t="s">
        <v>331</v>
      </c>
      <c r="G4" s="48" t="s">
        <v>332</v>
      </c>
      <c r="H4" s="48" t="s">
        <v>51</v>
      </c>
      <c r="I4" s="48" t="s">
        <v>335</v>
      </c>
      <c r="J4" s="48" t="s">
        <v>909</v>
      </c>
      <c r="K4" s="48" t="s">
        <v>910</v>
      </c>
      <c r="L4" s="48" t="s">
        <v>540</v>
      </c>
    </row>
    <row r="5" spans="1:12" ht="15" customHeight="1"/>
    <row r="6" spans="1:12" ht="15" customHeight="1">
      <c r="A6" s="73" t="s">
        <v>30</v>
      </c>
      <c r="B6" s="74">
        <v>0</v>
      </c>
      <c r="C6" s="65">
        <v>136.94999999999999</v>
      </c>
      <c r="D6" s="65">
        <v>0.315</v>
      </c>
      <c r="G6" s="65">
        <v>98.594999999999999</v>
      </c>
      <c r="H6" s="65">
        <v>0.38900000000000001</v>
      </c>
      <c r="I6" s="65">
        <v>38.353000000000002</v>
      </c>
      <c r="J6" s="65">
        <f>G6/D6</f>
        <v>313</v>
      </c>
      <c r="L6" s="65" t="s">
        <v>580</v>
      </c>
    </row>
    <row r="7" spans="1:12" ht="15" customHeight="1">
      <c r="B7" s="44">
        <v>0</v>
      </c>
      <c r="C7" s="65">
        <v>137.82</v>
      </c>
      <c r="D7" s="65">
        <v>0.317</v>
      </c>
      <c r="G7" s="65">
        <v>99.221000000000004</v>
      </c>
      <c r="H7" s="65">
        <v>0.38900000000000001</v>
      </c>
      <c r="I7" s="65">
        <v>38.597000000000001</v>
      </c>
      <c r="J7" s="65">
        <f>G7/D7</f>
        <v>313</v>
      </c>
      <c r="L7" s="65" t="s">
        <v>384</v>
      </c>
    </row>
    <row r="8" spans="1:12" ht="15" customHeight="1">
      <c r="B8" s="44">
        <v>1</v>
      </c>
      <c r="C8" s="65">
        <v>156.13</v>
      </c>
      <c r="H8" s="65">
        <v>0.497</v>
      </c>
      <c r="L8" s="65" t="s">
        <v>351</v>
      </c>
    </row>
    <row r="9" spans="1:12" ht="15" customHeight="1">
      <c r="A9" s="75" t="s">
        <v>387</v>
      </c>
      <c r="B9" s="74"/>
      <c r="C9" s="76">
        <v>143.63</v>
      </c>
    </row>
    <row r="10" spans="1:12" ht="15" customHeight="1">
      <c r="A10" s="77" t="s">
        <v>911</v>
      </c>
      <c r="B10" s="74">
        <v>1</v>
      </c>
      <c r="C10" s="42">
        <v>115.8</v>
      </c>
      <c r="L10" s="65" t="s">
        <v>912</v>
      </c>
    </row>
    <row r="11" spans="1:12" ht="15" customHeight="1">
      <c r="A11" s="75"/>
      <c r="B11" s="74">
        <v>1</v>
      </c>
      <c r="C11" s="42">
        <v>133.19999999999999</v>
      </c>
      <c r="L11" s="65" t="s">
        <v>912</v>
      </c>
    </row>
    <row r="12" spans="1:12" ht="15" customHeight="1">
      <c r="A12" s="75"/>
      <c r="B12" s="74">
        <v>1</v>
      </c>
      <c r="C12" s="42">
        <v>134.05000000000001</v>
      </c>
      <c r="L12" s="65" t="s">
        <v>912</v>
      </c>
    </row>
    <row r="13" spans="1:12" ht="15" customHeight="1">
      <c r="A13" s="75"/>
      <c r="B13" s="74">
        <v>1</v>
      </c>
      <c r="C13" s="42">
        <v>138.97</v>
      </c>
      <c r="L13" s="65" t="s">
        <v>912</v>
      </c>
    </row>
    <row r="14" spans="1:12" ht="15" customHeight="1">
      <c r="A14" s="75" t="s">
        <v>387</v>
      </c>
      <c r="B14" s="74"/>
      <c r="C14" s="42">
        <v>130.51</v>
      </c>
    </row>
    <row r="15" spans="1:12" ht="15" customHeight="1">
      <c r="A15" s="62" t="s">
        <v>135</v>
      </c>
      <c r="B15" s="40"/>
      <c r="C15" s="78">
        <v>137.07</v>
      </c>
      <c r="J15" s="65">
        <v>313</v>
      </c>
    </row>
    <row r="16" spans="1:12" ht="15" customHeight="1">
      <c r="A16" s="62" t="s">
        <v>136</v>
      </c>
      <c r="B16" s="40"/>
      <c r="C16" s="79"/>
      <c r="L16" s="65" t="s">
        <v>913</v>
      </c>
    </row>
    <row r="17" spans="1:12" ht="15" customHeight="1">
      <c r="A17" s="62" t="s">
        <v>137</v>
      </c>
      <c r="B17" s="40"/>
      <c r="C17" s="79"/>
      <c r="H17" s="80"/>
      <c r="L17" s="65" t="s">
        <v>849</v>
      </c>
    </row>
    <row r="18" spans="1:12" ht="15" customHeight="1">
      <c r="A18" s="81" t="s">
        <v>138</v>
      </c>
      <c r="B18" s="40"/>
      <c r="C18" s="82">
        <v>99.265263157894736</v>
      </c>
      <c r="G18" s="65">
        <v>60.839999999999996</v>
      </c>
      <c r="H18" s="80">
        <v>0.63157894736842102</v>
      </c>
      <c r="I18" s="42">
        <v>38.425263157894726</v>
      </c>
      <c r="J18" s="83">
        <v>226.67270276808236</v>
      </c>
      <c r="L18" s="65" t="s">
        <v>174</v>
      </c>
    </row>
    <row r="19" spans="1:12" ht="15" customHeight="1">
      <c r="A19" s="77" t="s">
        <v>139</v>
      </c>
      <c r="B19" s="77"/>
      <c r="C19" s="77"/>
      <c r="D19" s="77"/>
      <c r="E19" s="77"/>
      <c r="F19" s="77"/>
      <c r="G19" s="77"/>
      <c r="H19" s="77"/>
      <c r="L19" s="65" t="s">
        <v>850</v>
      </c>
    </row>
    <row r="20" spans="1:12" ht="15" customHeight="1">
      <c r="A20" s="84"/>
      <c r="B20" s="74"/>
    </row>
    <row r="21" spans="1:12" ht="15" customHeight="1">
      <c r="A21" s="38" t="s">
        <v>851</v>
      </c>
      <c r="B21" s="40"/>
      <c r="C21" s="85">
        <f>4.44*27</f>
        <v>119.88000000000001</v>
      </c>
      <c r="G21" s="65">
        <f>13.5*4.44</f>
        <v>59.940000000000005</v>
      </c>
      <c r="H21" s="80">
        <f>(C21-G21)/G21</f>
        <v>1</v>
      </c>
      <c r="L21" s="65" t="s">
        <v>952</v>
      </c>
    </row>
    <row r="22" spans="1:12" ht="15" customHeight="1">
      <c r="A22" s="38"/>
      <c r="B22" s="40"/>
      <c r="C22" s="76"/>
    </row>
    <row r="23" spans="1:12" ht="15" customHeight="1"/>
    <row r="24" spans="1:12" ht="15" customHeight="1">
      <c r="A24" s="86" t="s">
        <v>657</v>
      </c>
      <c r="B24" s="74">
        <v>0</v>
      </c>
      <c r="C24" s="65">
        <v>125.82</v>
      </c>
      <c r="F24" s="42">
        <v>6.9160000000000004</v>
      </c>
      <c r="G24" s="42">
        <v>82.992000000000004</v>
      </c>
      <c r="H24" s="65">
        <v>0.51600000000000001</v>
      </c>
      <c r="I24" s="42">
        <v>42.823999999999998</v>
      </c>
      <c r="K24" s="83">
        <f>G24/F24</f>
        <v>12</v>
      </c>
      <c r="L24" s="65" t="s">
        <v>385</v>
      </c>
    </row>
    <row r="25" spans="1:12" ht="15" customHeight="1">
      <c r="B25" s="44">
        <v>0</v>
      </c>
      <c r="C25" s="65">
        <v>170.86</v>
      </c>
      <c r="D25" s="42">
        <v>0.39300000000000002</v>
      </c>
      <c r="G25" s="42">
        <v>123.009</v>
      </c>
      <c r="H25" s="65">
        <v>0.38900000000000001</v>
      </c>
      <c r="I25" s="42">
        <v>47.850999999999999</v>
      </c>
      <c r="J25" s="65">
        <f>G25/D25</f>
        <v>313</v>
      </c>
      <c r="K25" s="83"/>
      <c r="L25" s="65" t="s">
        <v>386</v>
      </c>
    </row>
    <row r="26" spans="1:12" ht="15" customHeight="1">
      <c r="A26" s="41" t="s">
        <v>953</v>
      </c>
      <c r="B26" s="40">
        <v>1</v>
      </c>
      <c r="C26" s="42">
        <f>4.44*16</f>
        <v>71.040000000000006</v>
      </c>
      <c r="L26" s="65" t="s">
        <v>954</v>
      </c>
    </row>
    <row r="27" spans="1:12" ht="15" customHeight="1">
      <c r="A27" s="41" t="s">
        <v>955</v>
      </c>
      <c r="B27" s="40"/>
      <c r="C27" s="42">
        <f>AVERAGE(C24:C26)</f>
        <v>122.57333333333334</v>
      </c>
    </row>
    <row r="28" spans="1:12" ht="15" customHeight="1">
      <c r="A28" s="41" t="s">
        <v>956</v>
      </c>
      <c r="B28" s="40"/>
    </row>
    <row r="29" spans="1:12" ht="15" customHeight="1">
      <c r="A29" s="38" t="s">
        <v>873</v>
      </c>
      <c r="B29" s="40"/>
      <c r="C29" s="78">
        <v>110</v>
      </c>
    </row>
    <row r="30" spans="1:12" ht="15" customHeight="1"/>
    <row r="31" spans="1:12" ht="15" customHeight="1"/>
    <row r="32" spans="1:12" ht="15" customHeight="1"/>
  </sheetData>
  <phoneticPr fontId="3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codeName="Sheet5" enableFormatConditionsCalculation="0"/>
  <dimension ref="A1:I154"/>
  <sheetViews>
    <sheetView workbookViewId="0">
      <selection activeCell="E35" sqref="E35"/>
    </sheetView>
  </sheetViews>
  <sheetFormatPr baseColWidth="10" defaultColWidth="8.83203125" defaultRowHeight="12"/>
  <cols>
    <col min="1" max="1" width="21.6640625" customWidth="1"/>
    <col min="2" max="2" width="11.1640625" customWidth="1"/>
    <col min="3" max="3" width="26.5" customWidth="1"/>
    <col min="4" max="4" width="15.33203125" customWidth="1"/>
    <col min="5" max="6" width="17.5" customWidth="1"/>
    <col min="7" max="7" width="14" customWidth="1"/>
  </cols>
  <sheetData>
    <row r="1" spans="1:7">
      <c r="A1" t="s">
        <v>715</v>
      </c>
    </row>
    <row r="2" spans="1:7" ht="17">
      <c r="A2" s="34">
        <v>40452</v>
      </c>
      <c r="B2" s="23" t="s">
        <v>319</v>
      </c>
      <c r="C2" s="9"/>
      <c r="D2" s="9"/>
      <c r="E2" s="9"/>
      <c r="F2" s="9"/>
      <c r="G2" s="9"/>
    </row>
    <row r="3" spans="1:7" ht="15" customHeight="1"/>
    <row r="4" spans="1:7" s="27" customFormat="1" ht="15" customHeight="1">
      <c r="A4" s="27" t="s">
        <v>741</v>
      </c>
    </row>
    <row r="5" spans="1:7" s="27" customFormat="1" ht="15" customHeight="1">
      <c r="A5" s="27" t="s">
        <v>742</v>
      </c>
    </row>
    <row r="6" spans="1:7" s="27" customFormat="1" ht="15" customHeight="1">
      <c r="A6" s="27" t="s">
        <v>663</v>
      </c>
    </row>
    <row r="7" spans="1:7" s="27" customFormat="1" ht="15" customHeight="1">
      <c r="A7" s="27" t="s">
        <v>511</v>
      </c>
    </row>
    <row r="8" spans="1:7" s="27" customFormat="1" ht="15" customHeight="1">
      <c r="A8" s="27" t="s">
        <v>568</v>
      </c>
    </row>
    <row r="9" spans="1:7" s="27" customFormat="1" ht="15" customHeight="1">
      <c r="A9" s="27" t="s">
        <v>569</v>
      </c>
    </row>
    <row r="10" spans="1:7" s="27" customFormat="1" ht="15" customHeight="1">
      <c r="A10" s="27" t="s">
        <v>644</v>
      </c>
    </row>
    <row r="11" spans="1:7" s="27" customFormat="1" ht="15" customHeight="1">
      <c r="A11" s="27" t="s">
        <v>761</v>
      </c>
    </row>
    <row r="12" spans="1:7" s="27" customFormat="1" ht="15" customHeight="1">
      <c r="A12" s="27" t="s">
        <v>732</v>
      </c>
    </row>
    <row r="13" spans="1:7" s="27" customFormat="1" ht="15" customHeight="1">
      <c r="A13" s="27" t="s">
        <v>731</v>
      </c>
    </row>
    <row r="14" spans="1:7" s="27" customFormat="1" ht="15" customHeight="1">
      <c r="A14" s="27" t="s">
        <v>729</v>
      </c>
    </row>
    <row r="15" spans="1:7" s="27" customFormat="1" ht="15" customHeight="1">
      <c r="A15" s="27" t="s">
        <v>665</v>
      </c>
    </row>
    <row r="16" spans="1:7" s="27" customFormat="1" ht="15" customHeight="1">
      <c r="A16" s="27" t="s">
        <v>771</v>
      </c>
    </row>
    <row r="17" spans="1:6" s="27" customFormat="1" ht="15" customHeight="1">
      <c r="A17" s="27" t="s">
        <v>714</v>
      </c>
    </row>
    <row r="18" spans="1:6" s="27" customFormat="1" ht="15" customHeight="1"/>
    <row r="19" spans="1:6" s="27" customFormat="1" ht="15" customHeight="1">
      <c r="A19" s="7" t="s">
        <v>320</v>
      </c>
    </row>
    <row r="20" spans="1:6" s="27" customFormat="1" ht="15" customHeight="1">
      <c r="A20" s="27" t="s">
        <v>201</v>
      </c>
      <c r="B20" s="27">
        <v>0.61799999999999999</v>
      </c>
    </row>
    <row r="21" spans="1:6" s="27" customFormat="1" ht="15" customHeight="1">
      <c r="A21" s="27" t="s">
        <v>202</v>
      </c>
      <c r="B21" s="27">
        <v>0.54500000000000004</v>
      </c>
    </row>
    <row r="22" spans="1:6" s="27" customFormat="1" ht="15" customHeight="1">
      <c r="A22" s="27" t="s">
        <v>203</v>
      </c>
      <c r="B22" s="27">
        <v>0.51600000000000001</v>
      </c>
    </row>
    <row r="23" spans="1:6" s="27" customFormat="1" ht="15" customHeight="1">
      <c r="A23" s="27" t="s">
        <v>204</v>
      </c>
      <c r="B23" s="27">
        <v>0.38900000000000001</v>
      </c>
    </row>
    <row r="24" spans="1:6" s="27" customFormat="1" ht="15" customHeight="1">
      <c r="A24" s="27" t="s">
        <v>205</v>
      </c>
      <c r="B24" s="35">
        <v>0.3</v>
      </c>
    </row>
    <row r="25" spans="1:6" s="27" customFormat="1" ht="15" customHeight="1">
      <c r="A25" s="27" t="s">
        <v>206</v>
      </c>
      <c r="B25" s="35">
        <v>0.3</v>
      </c>
    </row>
    <row r="26" spans="1:6" s="27" customFormat="1" ht="15" customHeight="1">
      <c r="A26" s="27" t="s">
        <v>536</v>
      </c>
      <c r="B26" s="27">
        <v>0.51600000000000001</v>
      </c>
    </row>
    <row r="27" spans="1:6" s="27" customFormat="1" ht="15" customHeight="1"/>
    <row r="28" spans="1:6" s="27" customFormat="1" ht="15" customHeight="1">
      <c r="A28" s="7" t="s">
        <v>207</v>
      </c>
    </row>
    <row r="29" spans="1:6" s="27" customFormat="1" ht="15" customHeight="1">
      <c r="A29" s="27" t="s">
        <v>433</v>
      </c>
      <c r="B29" s="27">
        <v>0.501</v>
      </c>
      <c r="D29" s="27" t="s">
        <v>563</v>
      </c>
    </row>
    <row r="30" spans="1:6" s="27" customFormat="1" ht="15" customHeight="1">
      <c r="A30" s="27" t="s">
        <v>468</v>
      </c>
    </row>
    <row r="31" spans="1:6" s="27" customFormat="1" ht="15" customHeight="1"/>
    <row r="32" spans="1:6" s="27" customFormat="1" ht="15" customHeight="1">
      <c r="A32" s="7" t="s">
        <v>314</v>
      </c>
      <c r="B32" s="7"/>
      <c r="C32" s="7"/>
      <c r="D32" s="7"/>
      <c r="E32" s="7"/>
      <c r="F32" s="7"/>
    </row>
    <row r="33" spans="1:8" s="27" customFormat="1" ht="15" customHeight="1">
      <c r="D33" s="108" t="s">
        <v>371</v>
      </c>
      <c r="E33" s="108"/>
      <c r="F33" s="108"/>
      <c r="G33" s="28" t="s">
        <v>518</v>
      </c>
    </row>
    <row r="34" spans="1:8" s="27" customFormat="1" ht="15" customHeight="1">
      <c r="A34" s="27" t="s">
        <v>538</v>
      </c>
      <c r="B34" s="27" t="s">
        <v>539</v>
      </c>
      <c r="C34" s="27" t="s">
        <v>540</v>
      </c>
      <c r="D34" s="28" t="s">
        <v>372</v>
      </c>
      <c r="E34" s="28" t="s">
        <v>368</v>
      </c>
      <c r="F34" s="28" t="s">
        <v>373</v>
      </c>
      <c r="G34" s="28" t="s">
        <v>634</v>
      </c>
      <c r="H34" s="27" t="s">
        <v>327</v>
      </c>
    </row>
    <row r="35" spans="1:8" s="27" customFormat="1" ht="15" customHeight="1">
      <c r="A35" s="7" t="s">
        <v>545</v>
      </c>
      <c r="D35" s="28"/>
      <c r="E35" s="28"/>
      <c r="F35" s="28"/>
      <c r="G35" s="28"/>
    </row>
    <row r="36" spans="1:8" s="27" customFormat="1" ht="15" customHeight="1">
      <c r="A36" s="27" t="s">
        <v>374</v>
      </c>
      <c r="B36" s="27">
        <v>1815</v>
      </c>
      <c r="C36" s="27" t="s">
        <v>370</v>
      </c>
      <c r="D36" s="31">
        <v>1.4059999999999999</v>
      </c>
      <c r="E36" s="28"/>
      <c r="F36" s="36">
        <v>2</v>
      </c>
      <c r="G36" s="33">
        <v>52</v>
      </c>
      <c r="H36" s="27" t="s">
        <v>364</v>
      </c>
    </row>
    <row r="37" spans="1:8" s="27" customFormat="1" ht="15" customHeight="1">
      <c r="A37" s="27" t="s">
        <v>374</v>
      </c>
      <c r="B37" s="27">
        <v>1806</v>
      </c>
      <c r="C37" s="27" t="s">
        <v>419</v>
      </c>
      <c r="D37" s="31">
        <v>0.64300000000000002</v>
      </c>
      <c r="E37" s="31">
        <v>0.27100000000000002</v>
      </c>
      <c r="F37" s="31">
        <v>0.91400000000000003</v>
      </c>
      <c r="G37" s="33">
        <v>168</v>
      </c>
      <c r="H37" s="27" t="s">
        <v>512</v>
      </c>
    </row>
    <row r="38" spans="1:8" s="27" customFormat="1" ht="15" customHeight="1">
      <c r="A38" s="27" t="s">
        <v>376</v>
      </c>
      <c r="B38" s="27">
        <v>1832</v>
      </c>
      <c r="C38" s="27" t="s">
        <v>429</v>
      </c>
      <c r="D38" s="36">
        <v>0.25</v>
      </c>
      <c r="E38" s="28"/>
      <c r="F38" s="31"/>
      <c r="G38" s="33">
        <v>187.8</v>
      </c>
      <c r="H38" s="27" t="s">
        <v>377</v>
      </c>
    </row>
    <row r="39" spans="1:8" s="27" customFormat="1" ht="15" customHeight="1">
      <c r="D39" s="31"/>
      <c r="E39" s="28"/>
      <c r="F39" s="31"/>
      <c r="G39" s="33"/>
    </row>
    <row r="40" spans="1:8" s="27" customFormat="1" ht="15" customHeight="1">
      <c r="G40" s="32"/>
    </row>
    <row r="41" spans="1:8" s="27" customFormat="1" ht="15" customHeight="1">
      <c r="A41" s="7" t="s">
        <v>369</v>
      </c>
      <c r="G41" s="32"/>
    </row>
    <row r="42" spans="1:8" s="27" customFormat="1" ht="15" customHeight="1">
      <c r="A42" s="27" t="s">
        <v>378</v>
      </c>
      <c r="B42" s="27">
        <v>1800</v>
      </c>
      <c r="C42" s="27" t="s">
        <v>459</v>
      </c>
      <c r="E42" s="35"/>
      <c r="F42" s="35">
        <v>0.6</v>
      </c>
      <c r="G42" s="32">
        <v>100</v>
      </c>
      <c r="H42" s="27" t="s">
        <v>365</v>
      </c>
    </row>
    <row r="43" spans="1:8" s="27" customFormat="1" ht="15" customHeight="1">
      <c r="A43" s="27" t="s">
        <v>379</v>
      </c>
      <c r="B43" s="31" t="s">
        <v>617</v>
      </c>
      <c r="C43" s="27" t="s">
        <v>431</v>
      </c>
      <c r="D43" s="35">
        <v>0.72299999999999998</v>
      </c>
      <c r="E43" s="35"/>
      <c r="F43" s="35"/>
      <c r="G43" s="32">
        <v>70</v>
      </c>
      <c r="H43" s="27" t="s">
        <v>574</v>
      </c>
    </row>
    <row r="44" spans="1:8" s="27" customFormat="1" ht="15" customHeight="1">
      <c r="A44" s="27" t="s">
        <v>454</v>
      </c>
      <c r="B44" s="27">
        <v>1800</v>
      </c>
      <c r="C44" s="27" t="s">
        <v>588</v>
      </c>
      <c r="D44" s="35">
        <v>0.56100000000000005</v>
      </c>
      <c r="E44" s="35">
        <v>0.23699999999999999</v>
      </c>
      <c r="F44" s="35">
        <v>0.79800000000000004</v>
      </c>
      <c r="G44" s="32">
        <v>124.68</v>
      </c>
      <c r="H44" s="27" t="s">
        <v>366</v>
      </c>
    </row>
    <row r="45" spans="1:8" s="27" customFormat="1" ht="15" customHeight="1">
      <c r="B45" s="27">
        <v>1810</v>
      </c>
      <c r="D45" s="35">
        <v>0.47699999999999998</v>
      </c>
      <c r="E45" s="35">
        <v>0.20100000000000001</v>
      </c>
      <c r="F45" s="35">
        <v>0.67800000000000005</v>
      </c>
      <c r="G45" s="32">
        <v>124.68</v>
      </c>
      <c r="H45" s="27" t="s">
        <v>367</v>
      </c>
    </row>
    <row r="46" spans="1:8" s="27" customFormat="1" ht="15" customHeight="1">
      <c r="A46" s="27" t="s">
        <v>378</v>
      </c>
      <c r="B46" s="27">
        <v>1810</v>
      </c>
      <c r="C46" s="27" t="s">
        <v>588</v>
      </c>
      <c r="D46" s="35">
        <v>0.69199999999999995</v>
      </c>
      <c r="E46" s="35">
        <v>0.17100000000000001</v>
      </c>
      <c r="F46" s="35">
        <v>0.69199999999999995</v>
      </c>
      <c r="G46" s="32">
        <v>128.28</v>
      </c>
      <c r="H46" s="27" t="s">
        <v>479</v>
      </c>
    </row>
    <row r="47" spans="1:8" s="27" customFormat="1" ht="15" customHeight="1">
      <c r="A47" s="27" t="s">
        <v>378</v>
      </c>
      <c r="B47" s="31" t="s">
        <v>457</v>
      </c>
      <c r="C47" s="27" t="s">
        <v>458</v>
      </c>
      <c r="D47" s="35">
        <v>0.434</v>
      </c>
      <c r="E47" s="35">
        <v>0.184</v>
      </c>
      <c r="F47" s="35">
        <v>0.61799999999999999</v>
      </c>
      <c r="G47" s="32">
        <v>106.8</v>
      </c>
      <c r="H47" s="27" t="s">
        <v>455</v>
      </c>
    </row>
    <row r="48" spans="1:8" s="27" customFormat="1" ht="15" customHeight="1">
      <c r="A48" s="27" t="s">
        <v>456</v>
      </c>
      <c r="B48" s="27">
        <v>1831</v>
      </c>
      <c r="C48" s="27" t="s">
        <v>414</v>
      </c>
      <c r="D48" s="35">
        <v>0.5</v>
      </c>
      <c r="E48" s="35"/>
      <c r="F48" s="35"/>
      <c r="G48" s="32">
        <v>120</v>
      </c>
      <c r="H48" s="27" t="s">
        <v>415</v>
      </c>
    </row>
    <row r="49" spans="1:8" s="27" customFormat="1" ht="15" customHeight="1">
      <c r="A49" s="27" t="s">
        <v>456</v>
      </c>
      <c r="B49" s="27">
        <v>1826</v>
      </c>
      <c r="C49" s="27" t="s">
        <v>416</v>
      </c>
      <c r="D49" s="35">
        <v>0.41199999999999998</v>
      </c>
      <c r="E49" s="35"/>
      <c r="F49" s="35"/>
      <c r="G49" s="32">
        <v>102</v>
      </c>
      <c r="H49" s="27" t="s">
        <v>417</v>
      </c>
    </row>
    <row r="50" spans="1:8" s="27" customFormat="1" ht="15" customHeight="1">
      <c r="A50" s="27" t="s">
        <v>456</v>
      </c>
      <c r="B50" s="31" t="s">
        <v>418</v>
      </c>
      <c r="C50" s="27" t="s">
        <v>416</v>
      </c>
      <c r="D50" s="35">
        <v>0.48</v>
      </c>
      <c r="E50" s="35"/>
      <c r="F50" s="35"/>
      <c r="G50" s="32">
        <v>150</v>
      </c>
      <c r="H50" s="27" t="s">
        <v>318</v>
      </c>
    </row>
    <row r="51" spans="1:8" s="27" customFormat="1" ht="15" customHeight="1">
      <c r="A51" s="27" t="s">
        <v>461</v>
      </c>
      <c r="B51" s="31">
        <v>1826</v>
      </c>
      <c r="C51" s="27" t="s">
        <v>427</v>
      </c>
      <c r="D51" s="35">
        <v>0.5</v>
      </c>
      <c r="E51" s="35"/>
      <c r="F51" s="35"/>
      <c r="G51" s="32">
        <v>313</v>
      </c>
      <c r="H51" s="27" t="s">
        <v>428</v>
      </c>
    </row>
    <row r="52" spans="1:8" s="27" customFormat="1" ht="15" customHeight="1">
      <c r="A52" s="27" t="s">
        <v>462</v>
      </c>
      <c r="B52" s="31" t="s">
        <v>418</v>
      </c>
      <c r="C52" s="27" t="s">
        <v>416</v>
      </c>
      <c r="D52" s="35">
        <v>0.48</v>
      </c>
      <c r="E52" s="35"/>
      <c r="F52" s="35"/>
      <c r="G52" s="32">
        <v>150</v>
      </c>
      <c r="H52" s="27" t="s">
        <v>318</v>
      </c>
    </row>
    <row r="53" spans="1:8" s="27" customFormat="1" ht="15" customHeight="1">
      <c r="A53" s="27" t="s">
        <v>463</v>
      </c>
      <c r="B53" s="31">
        <v>1817</v>
      </c>
      <c r="C53" s="27" t="s">
        <v>416</v>
      </c>
      <c r="D53" s="35">
        <v>0.53300000000000003</v>
      </c>
      <c r="E53" s="35"/>
      <c r="F53" s="35"/>
      <c r="G53" s="32">
        <v>195.63</v>
      </c>
      <c r="H53" s="27" t="s">
        <v>426</v>
      </c>
    </row>
    <row r="54" spans="1:8" s="27" customFormat="1" ht="15" customHeight="1">
      <c r="B54" s="31"/>
      <c r="D54" s="35"/>
      <c r="E54" s="35"/>
      <c r="F54" s="35"/>
      <c r="G54" s="32"/>
    </row>
    <row r="55" spans="1:8" s="27" customFormat="1" ht="15" customHeight="1">
      <c r="D55" s="35"/>
      <c r="E55" s="35"/>
      <c r="F55" s="35"/>
      <c r="G55" s="32"/>
    </row>
    <row r="56" spans="1:8" s="27" customFormat="1" ht="15" customHeight="1">
      <c r="A56" s="7" t="s">
        <v>662</v>
      </c>
      <c r="G56" s="32"/>
    </row>
    <row r="57" spans="1:8" s="27" customFormat="1" ht="15" customHeight="1">
      <c r="A57" s="27" t="s">
        <v>464</v>
      </c>
      <c r="B57" s="27" t="s">
        <v>199</v>
      </c>
      <c r="C57" s="27" t="s">
        <v>200</v>
      </c>
      <c r="D57" s="35"/>
      <c r="E57" s="35"/>
      <c r="F57" s="35"/>
      <c r="G57" s="32"/>
      <c r="H57" s="27" t="s">
        <v>584</v>
      </c>
    </row>
    <row r="58" spans="1:8" s="27" customFormat="1" ht="15" customHeight="1">
      <c r="C58" s="27" t="s">
        <v>558</v>
      </c>
      <c r="D58" s="35">
        <v>0.435</v>
      </c>
      <c r="E58" s="35"/>
      <c r="F58" s="35"/>
      <c r="G58" s="32">
        <v>124.2</v>
      </c>
      <c r="H58" s="27" t="s">
        <v>587</v>
      </c>
    </row>
    <row r="59" spans="1:8" s="27" customFormat="1" ht="15" customHeight="1">
      <c r="C59" s="27" t="s">
        <v>605</v>
      </c>
      <c r="D59" s="35">
        <v>0.2</v>
      </c>
      <c r="E59" s="35"/>
      <c r="F59" s="35"/>
      <c r="G59" s="32">
        <v>270</v>
      </c>
      <c r="H59" s="27" t="s">
        <v>586</v>
      </c>
    </row>
    <row r="60" spans="1:8" s="27" customFormat="1" ht="15" customHeight="1">
      <c r="C60" s="27" t="s">
        <v>604</v>
      </c>
      <c r="D60" s="35">
        <v>0.28599999999999998</v>
      </c>
      <c r="E60" s="35"/>
      <c r="F60" s="35"/>
      <c r="G60" s="32">
        <v>189</v>
      </c>
      <c r="H60" s="27" t="s">
        <v>585</v>
      </c>
    </row>
    <row r="61" spans="1:8" s="27" customFormat="1" ht="15" customHeight="1">
      <c r="A61" s="27" t="s">
        <v>465</v>
      </c>
      <c r="B61" s="31" t="s">
        <v>418</v>
      </c>
      <c r="C61" s="27" t="s">
        <v>416</v>
      </c>
      <c r="D61" s="35">
        <v>0.48</v>
      </c>
      <c r="E61" s="35"/>
      <c r="F61" s="35"/>
      <c r="G61" s="32">
        <v>150</v>
      </c>
      <c r="H61" s="27" t="s">
        <v>425</v>
      </c>
    </row>
    <row r="62" spans="1:8" s="27" customFormat="1" ht="15" customHeight="1">
      <c r="A62" s="27" t="s">
        <v>466</v>
      </c>
      <c r="B62" s="31" t="s">
        <v>515</v>
      </c>
      <c r="C62" s="27" t="s">
        <v>506</v>
      </c>
      <c r="D62" s="35">
        <v>0.26300000000000001</v>
      </c>
      <c r="E62" s="27">
        <v>0.111</v>
      </c>
      <c r="F62" s="27">
        <v>0.374</v>
      </c>
      <c r="G62" s="32">
        <v>132</v>
      </c>
      <c r="H62" s="27" t="s">
        <v>452</v>
      </c>
    </row>
    <row r="63" spans="1:8" s="27" customFormat="1" ht="15" customHeight="1"/>
    <row r="64" spans="1:8" s="27" customFormat="1" ht="15" customHeight="1">
      <c r="A64" s="7" t="s">
        <v>517</v>
      </c>
      <c r="G64" s="32"/>
    </row>
    <row r="65" spans="1:8" s="27" customFormat="1" ht="15" customHeight="1">
      <c r="A65" s="27" t="s">
        <v>363</v>
      </c>
      <c r="B65" s="27">
        <v>1814</v>
      </c>
      <c r="C65" s="27" t="s">
        <v>575</v>
      </c>
      <c r="D65" s="35">
        <v>0.21099999999999999</v>
      </c>
      <c r="E65" s="27">
        <v>8.8999999999999996E-2</v>
      </c>
      <c r="F65" s="35">
        <v>0.3</v>
      </c>
      <c r="G65" s="32">
        <v>600</v>
      </c>
      <c r="H65" s="27" t="s">
        <v>523</v>
      </c>
    </row>
    <row r="66" spans="1:8" s="27" customFormat="1" ht="15" customHeight="1">
      <c r="A66" s="27" t="s">
        <v>362</v>
      </c>
      <c r="D66" s="35"/>
      <c r="F66" s="35"/>
      <c r="G66" s="32"/>
    </row>
    <row r="67" spans="1:8" s="27" customFormat="1" ht="15" customHeight="1">
      <c r="A67" s="27" t="s">
        <v>524</v>
      </c>
      <c r="B67" s="31" t="s">
        <v>525</v>
      </c>
      <c r="C67" s="27" t="s">
        <v>526</v>
      </c>
      <c r="F67" s="35">
        <v>3.25</v>
      </c>
      <c r="G67" s="32">
        <v>80</v>
      </c>
      <c r="H67" s="27" t="s">
        <v>603</v>
      </c>
    </row>
    <row r="68" spans="1:8" s="27" customFormat="1" ht="15" customHeight="1">
      <c r="A68" s="27" t="s">
        <v>467</v>
      </c>
      <c r="B68" s="27" t="s">
        <v>590</v>
      </c>
      <c r="C68" s="27" t="s">
        <v>591</v>
      </c>
      <c r="D68" s="27">
        <v>0.35199999999999998</v>
      </c>
      <c r="E68" s="27">
        <v>0.14799999999999999</v>
      </c>
      <c r="F68" s="35">
        <v>0.5</v>
      </c>
      <c r="G68" s="32">
        <v>113.4</v>
      </c>
      <c r="H68" s="27" t="s">
        <v>451</v>
      </c>
    </row>
    <row r="69" spans="1:8" s="27" customFormat="1" ht="15" customHeight="1">
      <c r="A69" s="27" t="s">
        <v>362</v>
      </c>
      <c r="C69" s="27" t="s">
        <v>513</v>
      </c>
      <c r="D69" s="27">
        <v>0.27400000000000002</v>
      </c>
      <c r="F69" s="35">
        <v>0.39</v>
      </c>
      <c r="G69" s="32">
        <v>106.2</v>
      </c>
      <c r="H69" s="27" t="s">
        <v>649</v>
      </c>
    </row>
    <row r="70" spans="1:8" s="27" customFormat="1" ht="15" customHeight="1">
      <c r="C70" s="27" t="s">
        <v>514</v>
      </c>
      <c r="D70" s="27">
        <v>0.38</v>
      </c>
      <c r="F70" s="35">
        <v>0.54</v>
      </c>
      <c r="G70" s="32"/>
      <c r="H70" s="27" t="s">
        <v>453</v>
      </c>
    </row>
    <row r="71" spans="1:8" s="27" customFormat="1" ht="15" customHeight="1">
      <c r="A71" s="27" t="s">
        <v>450</v>
      </c>
      <c r="B71" s="31" t="s">
        <v>525</v>
      </c>
      <c r="C71" s="27" t="s">
        <v>593</v>
      </c>
      <c r="D71" s="27">
        <v>0.42299999999999999</v>
      </c>
      <c r="E71" s="27">
        <v>0.17899999999999999</v>
      </c>
      <c r="F71" s="35">
        <v>0.60199999999999998</v>
      </c>
      <c r="G71" s="32">
        <v>108</v>
      </c>
      <c r="H71" s="27" t="s">
        <v>594</v>
      </c>
    </row>
    <row r="72" spans="1:8" s="27" customFormat="1" ht="15" customHeight="1">
      <c r="A72" s="27" t="s">
        <v>470</v>
      </c>
      <c r="B72" s="31" t="s">
        <v>469</v>
      </c>
      <c r="C72" s="27" t="s">
        <v>471</v>
      </c>
      <c r="D72" s="27">
        <v>0.32700000000000001</v>
      </c>
      <c r="E72" s="27">
        <v>0.13700000000000001</v>
      </c>
      <c r="F72" s="35">
        <v>0.46400000000000002</v>
      </c>
      <c r="G72" s="32">
        <v>221.24</v>
      </c>
      <c r="H72" s="27" t="s">
        <v>472</v>
      </c>
    </row>
    <row r="73" spans="1:8" s="27" customFormat="1" ht="15" customHeight="1">
      <c r="B73" s="31"/>
      <c r="F73" s="35"/>
      <c r="G73" s="32"/>
    </row>
    <row r="74" spans="1:8" s="27" customFormat="1" ht="15" customHeight="1">
      <c r="A74" s="7" t="s">
        <v>653</v>
      </c>
      <c r="B74" s="31"/>
      <c r="F74" s="35"/>
      <c r="G74" s="32"/>
    </row>
    <row r="75" spans="1:8" s="27" customFormat="1" ht="15" customHeight="1">
      <c r="A75" s="27" t="s">
        <v>374</v>
      </c>
      <c r="B75" s="27">
        <v>1815</v>
      </c>
      <c r="C75" s="27" t="s">
        <v>370</v>
      </c>
      <c r="D75" s="31">
        <v>1.4059999999999999</v>
      </c>
      <c r="E75" s="28"/>
      <c r="F75" s="36">
        <v>2</v>
      </c>
      <c r="G75" s="33">
        <v>52</v>
      </c>
      <c r="H75" s="27" t="s">
        <v>364</v>
      </c>
    </row>
    <row r="76" spans="1:8" s="27" customFormat="1" ht="15" customHeight="1">
      <c r="A76" s="27" t="s">
        <v>378</v>
      </c>
      <c r="B76" s="31" t="s">
        <v>457</v>
      </c>
      <c r="C76" s="27" t="s">
        <v>458</v>
      </c>
      <c r="D76" s="35">
        <v>0.434</v>
      </c>
      <c r="E76" s="35">
        <v>0.184</v>
      </c>
      <c r="F76" s="35">
        <v>0.61799999999999999</v>
      </c>
      <c r="G76" s="32">
        <v>106.8</v>
      </c>
      <c r="H76" s="27" t="s">
        <v>455</v>
      </c>
    </row>
    <row r="77" spans="1:8" s="27" customFormat="1" ht="15" customHeight="1">
      <c r="B77" s="31"/>
      <c r="D77" s="35"/>
      <c r="E77" s="35"/>
      <c r="F77" s="35"/>
      <c r="G77" s="32"/>
    </row>
    <row r="78" spans="1:8" s="27" customFormat="1" ht="15" customHeight="1">
      <c r="A78" s="7" t="s">
        <v>654</v>
      </c>
      <c r="B78" s="31"/>
      <c r="F78" s="35"/>
      <c r="G78" s="32"/>
    </row>
    <row r="79" spans="1:8" s="27" customFormat="1" ht="15" customHeight="1">
      <c r="A79" s="27" t="s">
        <v>378</v>
      </c>
      <c r="B79" s="27">
        <v>1800</v>
      </c>
      <c r="C79" s="27" t="s">
        <v>459</v>
      </c>
      <c r="E79" s="35"/>
      <c r="F79" s="35">
        <v>0.6</v>
      </c>
      <c r="G79" s="32">
        <v>100</v>
      </c>
      <c r="H79" s="27" t="s">
        <v>365</v>
      </c>
    </row>
    <row r="80" spans="1:8" s="27" customFormat="1" ht="15" customHeight="1">
      <c r="A80" s="27" t="s">
        <v>466</v>
      </c>
      <c r="B80" s="31" t="s">
        <v>515</v>
      </c>
      <c r="C80" s="27" t="s">
        <v>506</v>
      </c>
      <c r="D80" s="35">
        <v>0.26300000000000001</v>
      </c>
      <c r="E80" s="27">
        <v>0.111</v>
      </c>
      <c r="F80" s="27">
        <v>0.374</v>
      </c>
      <c r="G80" s="32">
        <v>132</v>
      </c>
      <c r="H80" s="27" t="s">
        <v>452</v>
      </c>
    </row>
    <row r="81" spans="1:8" s="27" customFormat="1" ht="15" customHeight="1">
      <c r="A81" s="27" t="s">
        <v>467</v>
      </c>
      <c r="B81" s="27" t="s">
        <v>590</v>
      </c>
      <c r="C81" s="27" t="s">
        <v>591</v>
      </c>
      <c r="D81" s="27">
        <v>0.35199999999999998</v>
      </c>
      <c r="E81" s="27">
        <v>0.14799999999999999</v>
      </c>
      <c r="F81" s="35">
        <v>0.5</v>
      </c>
      <c r="G81" s="32">
        <v>113.4</v>
      </c>
      <c r="H81" s="27" t="s">
        <v>451</v>
      </c>
    </row>
    <row r="82" spans="1:8" s="27" customFormat="1" ht="15" customHeight="1">
      <c r="A82" s="27" t="s">
        <v>362</v>
      </c>
      <c r="C82" s="27" t="s">
        <v>513</v>
      </c>
      <c r="D82" s="27">
        <v>0.27400000000000002</v>
      </c>
      <c r="F82" s="35">
        <v>0.39</v>
      </c>
      <c r="G82" s="32">
        <v>106.2</v>
      </c>
      <c r="H82" s="27" t="s">
        <v>649</v>
      </c>
    </row>
    <row r="83" spans="1:8" s="27" customFormat="1" ht="15" customHeight="1">
      <c r="A83" s="27" t="s">
        <v>450</v>
      </c>
      <c r="B83" s="31" t="s">
        <v>525</v>
      </c>
      <c r="C83" s="27" t="s">
        <v>593</v>
      </c>
      <c r="D83" s="27">
        <v>0.42299999999999999</v>
      </c>
      <c r="E83" s="27">
        <v>0.17899999999999999</v>
      </c>
      <c r="F83" s="35">
        <v>0.60199999999999998</v>
      </c>
      <c r="G83" s="32">
        <v>108</v>
      </c>
      <c r="H83" s="27" t="s">
        <v>594</v>
      </c>
    </row>
    <row r="84" spans="1:8" s="27" customFormat="1" ht="15" customHeight="1">
      <c r="A84" s="7"/>
      <c r="B84" s="31"/>
      <c r="D84" s="27">
        <f>SUM(D80:D83)/4</f>
        <v>0.32800000000000001</v>
      </c>
      <c r="F84" s="35">
        <f>SUM(F79:F83)/5</f>
        <v>0.49319999999999997</v>
      </c>
      <c r="G84" s="32">
        <f>SUM(G79:G83)/5</f>
        <v>111.91999999999999</v>
      </c>
    </row>
    <row r="85" spans="1:8" s="27" customFormat="1" ht="15" customHeight="1">
      <c r="A85" s="7" t="s">
        <v>546</v>
      </c>
      <c r="B85" s="31"/>
      <c r="F85" s="35"/>
      <c r="G85" s="32"/>
    </row>
    <row r="86" spans="1:8" s="27" customFormat="1" ht="15" customHeight="1">
      <c r="A86" s="27" t="s">
        <v>374</v>
      </c>
      <c r="B86" s="27">
        <v>1806</v>
      </c>
      <c r="C86" s="27" t="s">
        <v>419</v>
      </c>
      <c r="D86" s="31">
        <v>0.64300000000000002</v>
      </c>
      <c r="E86" s="31">
        <v>0.27100000000000002</v>
      </c>
      <c r="F86" s="31">
        <v>0.91400000000000003</v>
      </c>
      <c r="G86" s="33">
        <v>168</v>
      </c>
      <c r="H86" s="27" t="s">
        <v>512</v>
      </c>
    </row>
    <row r="87" spans="1:8" s="27" customFormat="1" ht="15" customHeight="1">
      <c r="A87" s="27" t="s">
        <v>454</v>
      </c>
      <c r="B87" s="27">
        <v>1800</v>
      </c>
      <c r="C87" s="27" t="s">
        <v>588</v>
      </c>
      <c r="D87" s="35">
        <v>0.56100000000000005</v>
      </c>
      <c r="E87" s="35">
        <v>0.23699999999999999</v>
      </c>
      <c r="F87" s="35">
        <v>0.79800000000000004</v>
      </c>
      <c r="G87" s="32">
        <v>124.68</v>
      </c>
      <c r="H87" s="27" t="s">
        <v>366</v>
      </c>
    </row>
    <row r="88" spans="1:8" s="27" customFormat="1" ht="15" customHeight="1">
      <c r="B88" s="27">
        <v>1810</v>
      </c>
      <c r="D88" s="35">
        <v>0.47699999999999998</v>
      </c>
      <c r="E88" s="35">
        <v>0.20100000000000001</v>
      </c>
      <c r="F88" s="35">
        <v>0.67800000000000005</v>
      </c>
      <c r="G88" s="32">
        <v>124.68</v>
      </c>
      <c r="H88" s="27" t="s">
        <v>367</v>
      </c>
    </row>
    <row r="89" spans="1:8" s="27" customFormat="1" ht="15" customHeight="1">
      <c r="A89" s="27" t="s">
        <v>378</v>
      </c>
      <c r="B89" s="27">
        <v>1810</v>
      </c>
      <c r="C89" s="27" t="s">
        <v>588</v>
      </c>
      <c r="D89" s="35">
        <v>0.69199999999999995</v>
      </c>
      <c r="E89" s="35">
        <v>0.17100000000000001</v>
      </c>
      <c r="F89" s="35">
        <v>0.69199999999999995</v>
      </c>
      <c r="G89" s="32">
        <v>128.28</v>
      </c>
      <c r="H89" s="27" t="s">
        <v>479</v>
      </c>
    </row>
    <row r="90" spans="1:8" s="27" customFormat="1" ht="15" customHeight="1">
      <c r="A90" s="27" t="s">
        <v>456</v>
      </c>
      <c r="B90" s="27">
        <v>1831</v>
      </c>
      <c r="C90" s="27" t="s">
        <v>414</v>
      </c>
      <c r="D90" s="35">
        <v>0.5</v>
      </c>
      <c r="E90" s="35"/>
      <c r="G90" s="32">
        <v>120</v>
      </c>
      <c r="H90" s="27" t="s">
        <v>415</v>
      </c>
    </row>
    <row r="91" spans="1:8" s="27" customFormat="1" ht="15" customHeight="1">
      <c r="A91" s="27" t="s">
        <v>456</v>
      </c>
      <c r="B91" s="27">
        <v>1826</v>
      </c>
      <c r="C91" s="27" t="s">
        <v>416</v>
      </c>
      <c r="D91" s="35">
        <v>0.41199999999999998</v>
      </c>
      <c r="E91" s="35"/>
      <c r="F91" s="35"/>
      <c r="G91" s="32">
        <v>102</v>
      </c>
      <c r="H91" s="27" t="s">
        <v>417</v>
      </c>
    </row>
    <row r="92" spans="1:8" s="27" customFormat="1" ht="15" customHeight="1">
      <c r="A92" s="27" t="s">
        <v>456</v>
      </c>
      <c r="B92" s="31" t="s">
        <v>418</v>
      </c>
      <c r="C92" s="27" t="s">
        <v>416</v>
      </c>
      <c r="D92" s="35">
        <v>0.48</v>
      </c>
      <c r="E92" s="35"/>
      <c r="F92" s="35"/>
      <c r="G92" s="32">
        <v>150</v>
      </c>
      <c r="H92" s="27" t="s">
        <v>318</v>
      </c>
    </row>
    <row r="93" spans="1:8" s="27" customFormat="1" ht="15" customHeight="1">
      <c r="A93" s="27" t="s">
        <v>462</v>
      </c>
      <c r="B93" s="31" t="s">
        <v>418</v>
      </c>
      <c r="C93" s="27" t="s">
        <v>416</v>
      </c>
      <c r="D93" s="35">
        <v>0.48</v>
      </c>
      <c r="E93" s="35"/>
      <c r="F93" s="35"/>
      <c r="G93" s="32">
        <v>150</v>
      </c>
      <c r="H93" s="27" t="s">
        <v>318</v>
      </c>
    </row>
    <row r="94" spans="1:8" s="27" customFormat="1" ht="15" customHeight="1">
      <c r="A94" s="27" t="s">
        <v>465</v>
      </c>
      <c r="B94" s="31" t="s">
        <v>418</v>
      </c>
      <c r="C94" s="27" t="s">
        <v>416</v>
      </c>
      <c r="D94" s="35">
        <v>0.48</v>
      </c>
      <c r="E94" s="35"/>
      <c r="F94" s="35"/>
      <c r="G94" s="32">
        <v>150</v>
      </c>
      <c r="H94" s="27" t="s">
        <v>425</v>
      </c>
    </row>
    <row r="95" spans="1:8" s="27" customFormat="1" ht="15" customHeight="1">
      <c r="A95" s="27" t="s">
        <v>464</v>
      </c>
      <c r="B95" s="31" t="s">
        <v>548</v>
      </c>
      <c r="C95" s="27" t="s">
        <v>514</v>
      </c>
      <c r="D95" s="35">
        <v>0.435</v>
      </c>
      <c r="E95" s="35"/>
      <c r="F95" s="35"/>
      <c r="G95" s="32">
        <v>124.2</v>
      </c>
      <c r="H95" s="27" t="s">
        <v>587</v>
      </c>
    </row>
    <row r="96" spans="1:8" s="27" customFormat="1" ht="15" customHeight="1">
      <c r="B96" s="31"/>
      <c r="D96" s="35">
        <f>SUM(D86:D95)/10</f>
        <v>0.5159999999999999</v>
      </c>
      <c r="E96" s="35"/>
      <c r="F96" s="35">
        <f>SUM(F86:F89)/4</f>
        <v>0.77049999999999996</v>
      </c>
      <c r="G96" s="32">
        <f>SUM(G86:G95)/10</f>
        <v>134.184</v>
      </c>
    </row>
    <row r="97" spans="1:9" s="27" customFormat="1" ht="15" customHeight="1">
      <c r="A97" s="7" t="s">
        <v>547</v>
      </c>
      <c r="B97" s="31"/>
      <c r="D97" s="35"/>
      <c r="E97" s="35"/>
      <c r="F97" s="35"/>
      <c r="G97" s="32"/>
    </row>
    <row r="98" spans="1:9" s="27" customFormat="1" ht="15" customHeight="1">
      <c r="A98" s="27" t="s">
        <v>470</v>
      </c>
      <c r="B98" s="31" t="s">
        <v>469</v>
      </c>
      <c r="C98" s="27" t="s">
        <v>471</v>
      </c>
      <c r="D98" s="27">
        <v>0.32700000000000001</v>
      </c>
      <c r="E98" s="27">
        <v>0.13700000000000001</v>
      </c>
      <c r="F98" s="35">
        <v>0.46400000000000002</v>
      </c>
      <c r="G98" s="32">
        <v>221.24</v>
      </c>
      <c r="H98" s="27" t="s">
        <v>472</v>
      </c>
    </row>
    <row r="99" spans="1:9" s="27" customFormat="1" ht="15" customHeight="1">
      <c r="B99" s="31"/>
      <c r="D99" s="35"/>
      <c r="E99" s="35"/>
      <c r="F99" s="35"/>
      <c r="G99" s="32"/>
    </row>
    <row r="100" spans="1:9" s="27" customFormat="1" ht="15" customHeight="1">
      <c r="A100" s="7" t="s">
        <v>549</v>
      </c>
      <c r="B100" s="31"/>
      <c r="D100" s="35"/>
      <c r="E100" s="35"/>
      <c r="F100" s="35"/>
      <c r="G100" s="32"/>
    </row>
    <row r="101" spans="1:9" s="27" customFormat="1" ht="15" customHeight="1">
      <c r="A101" s="27" t="s">
        <v>376</v>
      </c>
      <c r="B101" s="27">
        <v>1832</v>
      </c>
      <c r="C101" s="27" t="s">
        <v>429</v>
      </c>
      <c r="D101" s="36">
        <v>0.25</v>
      </c>
      <c r="E101" s="28"/>
      <c r="F101" s="31"/>
      <c r="G101" s="33">
        <v>187.8</v>
      </c>
      <c r="H101" s="27" t="s">
        <v>377</v>
      </c>
    </row>
    <row r="102" spans="1:9" s="27" customFormat="1" ht="15" customHeight="1">
      <c r="A102" s="27" t="s">
        <v>379</v>
      </c>
      <c r="B102" s="31" t="s">
        <v>617</v>
      </c>
      <c r="C102" s="27" t="s">
        <v>431</v>
      </c>
      <c r="D102" s="35">
        <v>0.72299999999999998</v>
      </c>
      <c r="E102" s="35"/>
      <c r="F102" s="35"/>
      <c r="G102" s="32">
        <v>70</v>
      </c>
      <c r="H102" s="27" t="s">
        <v>574</v>
      </c>
    </row>
    <row r="103" spans="1:9" s="27" customFormat="1" ht="15" customHeight="1">
      <c r="A103" s="27" t="s">
        <v>461</v>
      </c>
      <c r="B103" s="31">
        <v>1826</v>
      </c>
      <c r="C103" s="27" t="s">
        <v>427</v>
      </c>
      <c r="D103" s="35">
        <v>0.5</v>
      </c>
      <c r="E103" s="35"/>
      <c r="F103" s="35"/>
      <c r="G103" s="32">
        <v>313</v>
      </c>
      <c r="H103" s="27" t="s">
        <v>428</v>
      </c>
    </row>
    <row r="104" spans="1:9" s="27" customFormat="1" ht="15" customHeight="1">
      <c r="A104" s="27" t="s">
        <v>463</v>
      </c>
      <c r="B104" s="31">
        <v>1817</v>
      </c>
      <c r="C104" s="27" t="s">
        <v>416</v>
      </c>
      <c r="D104" s="35">
        <v>0.53300000000000003</v>
      </c>
      <c r="E104" s="35"/>
      <c r="F104" s="35"/>
      <c r="G104" s="32">
        <v>195.63</v>
      </c>
      <c r="H104" s="27" t="s">
        <v>426</v>
      </c>
    </row>
    <row r="105" spans="1:9" s="27" customFormat="1" ht="15" customHeight="1">
      <c r="B105" s="31"/>
      <c r="D105" s="35">
        <f>SUM(D101:D104)/4</f>
        <v>0.50149999999999995</v>
      </c>
      <c r="E105" s="35"/>
      <c r="F105" s="35"/>
      <c r="G105" s="32">
        <f>SUM(G101:G104)/4</f>
        <v>191.60749999999999</v>
      </c>
    </row>
    <row r="106" spans="1:9" s="27" customFormat="1" ht="15" customHeight="1">
      <c r="A106" s="7" t="s">
        <v>550</v>
      </c>
      <c r="B106" s="31"/>
      <c r="D106" s="35"/>
      <c r="E106" s="35"/>
      <c r="F106" s="35"/>
      <c r="G106" s="32"/>
    </row>
    <row r="107" spans="1:9" s="27" customFormat="1" ht="15" customHeight="1">
      <c r="A107" s="27" t="s">
        <v>363</v>
      </c>
      <c r="B107" s="27">
        <v>1814</v>
      </c>
      <c r="C107" s="27" t="s">
        <v>575</v>
      </c>
      <c r="D107" s="35">
        <v>0.21099999999999999</v>
      </c>
      <c r="E107" s="27">
        <v>8.8999999999999996E-2</v>
      </c>
      <c r="F107" s="35">
        <v>0.3</v>
      </c>
      <c r="G107" s="32">
        <v>600</v>
      </c>
      <c r="H107" s="27" t="s">
        <v>523</v>
      </c>
    </row>
    <row r="108" spans="1:9" s="27" customFormat="1" ht="15" customHeight="1">
      <c r="A108" s="27" t="s">
        <v>524</v>
      </c>
      <c r="B108" s="31" t="s">
        <v>525</v>
      </c>
      <c r="C108" s="27" t="s">
        <v>526</v>
      </c>
      <c r="F108" s="35">
        <v>3.25</v>
      </c>
      <c r="G108" s="32">
        <v>80</v>
      </c>
      <c r="H108" s="27" t="s">
        <v>603</v>
      </c>
    </row>
    <row r="109" spans="1:9" s="27" customFormat="1" ht="15" customHeight="1">
      <c r="B109" s="31"/>
      <c r="F109" s="35"/>
      <c r="G109" s="32"/>
    </row>
    <row r="110" spans="1:9" s="27" customFormat="1" ht="15" customHeight="1">
      <c r="B110" s="31"/>
      <c r="F110" s="35"/>
      <c r="G110" s="32"/>
    </row>
    <row r="111" spans="1:9" s="27" customFormat="1" ht="15" customHeight="1">
      <c r="B111" s="28" t="s">
        <v>650</v>
      </c>
      <c r="C111" s="28" t="s">
        <v>651</v>
      </c>
      <c r="D111" s="28"/>
      <c r="E111" s="28" t="s">
        <v>652</v>
      </c>
      <c r="F111" s="28" t="s">
        <v>651</v>
      </c>
      <c r="G111" s="28"/>
      <c r="I111" s="28"/>
    </row>
    <row r="112" spans="1:9" s="27" customFormat="1" ht="15" customHeight="1">
      <c r="B112" s="36">
        <v>2</v>
      </c>
      <c r="C112" s="33">
        <v>52</v>
      </c>
      <c r="E112" s="31">
        <v>1.4059999999999999</v>
      </c>
      <c r="F112" s="33">
        <v>52</v>
      </c>
      <c r="G112" s="36"/>
    </row>
    <row r="113" spans="2:7" s="27" customFormat="1" ht="15" customHeight="1">
      <c r="B113" s="31">
        <v>0.91400000000000003</v>
      </c>
      <c r="C113" s="33">
        <v>168</v>
      </c>
      <c r="E113" s="31">
        <v>0.64300000000000002</v>
      </c>
      <c r="F113" s="33">
        <v>168</v>
      </c>
      <c r="G113" s="31"/>
    </row>
    <row r="114" spans="2:7" s="27" customFormat="1" ht="15" customHeight="1">
      <c r="B114" s="35">
        <v>0.6</v>
      </c>
      <c r="C114" s="32">
        <v>100</v>
      </c>
      <c r="E114" s="36">
        <v>0.25</v>
      </c>
      <c r="F114" s="33">
        <v>187.8</v>
      </c>
      <c r="G114" s="31"/>
    </row>
    <row r="115" spans="2:7" s="27" customFormat="1" ht="15" customHeight="1">
      <c r="B115" s="35">
        <v>0.79800000000000004</v>
      </c>
      <c r="C115" s="32">
        <v>124.68</v>
      </c>
      <c r="E115" s="35">
        <v>0.72299999999999998</v>
      </c>
      <c r="F115" s="32">
        <v>70</v>
      </c>
      <c r="G115" s="31"/>
    </row>
    <row r="116" spans="2:7" s="27" customFormat="1" ht="15" customHeight="1">
      <c r="B116" s="35">
        <v>0.67800000000000005</v>
      </c>
      <c r="C116" s="32">
        <v>124.68</v>
      </c>
      <c r="E116" s="35">
        <v>0.56100000000000005</v>
      </c>
      <c r="F116" s="32">
        <v>124.68</v>
      </c>
    </row>
    <row r="117" spans="2:7" s="27" customFormat="1" ht="15" customHeight="1">
      <c r="B117" s="35">
        <v>0.69199999999999995</v>
      </c>
      <c r="C117" s="32">
        <v>128.28</v>
      </c>
      <c r="E117" s="35">
        <v>0.47699999999999998</v>
      </c>
      <c r="F117" s="32">
        <v>124.68</v>
      </c>
    </row>
    <row r="118" spans="2:7" s="27" customFormat="1" ht="15" customHeight="1">
      <c r="B118" s="35">
        <v>0.61799999999999999</v>
      </c>
      <c r="C118" s="32">
        <v>106.8</v>
      </c>
      <c r="E118" s="35">
        <v>0.69199999999999995</v>
      </c>
      <c r="F118" s="32">
        <v>128.28</v>
      </c>
      <c r="G118" s="35"/>
    </row>
    <row r="119" spans="2:7" s="27" customFormat="1" ht="15" customHeight="1">
      <c r="B119" s="27">
        <v>0.374</v>
      </c>
      <c r="C119" s="32">
        <v>132</v>
      </c>
      <c r="E119" s="35">
        <v>0.434</v>
      </c>
      <c r="F119" s="32">
        <v>106.8</v>
      </c>
      <c r="G119" s="35"/>
    </row>
    <row r="120" spans="2:7" s="27" customFormat="1" ht="15" customHeight="1">
      <c r="B120" s="35">
        <v>0.5</v>
      </c>
      <c r="C120" s="32">
        <v>113.4</v>
      </c>
      <c r="E120" s="35">
        <v>0.5</v>
      </c>
      <c r="F120" s="32">
        <v>120</v>
      </c>
      <c r="G120" s="35"/>
    </row>
    <row r="121" spans="2:7" s="27" customFormat="1" ht="15" customHeight="1">
      <c r="B121" s="35">
        <v>0.39</v>
      </c>
      <c r="C121" s="32">
        <v>106.2</v>
      </c>
      <c r="E121" s="35">
        <v>0.41199999999999998</v>
      </c>
      <c r="F121" s="32">
        <v>102</v>
      </c>
      <c r="G121" s="35"/>
    </row>
    <row r="122" spans="2:7" s="27" customFormat="1" ht="15" customHeight="1">
      <c r="B122" s="35">
        <v>0.60199999999999998</v>
      </c>
      <c r="C122" s="32">
        <v>108</v>
      </c>
      <c r="E122" s="35">
        <v>0.48</v>
      </c>
      <c r="F122" s="32">
        <v>150</v>
      </c>
      <c r="G122" s="35"/>
    </row>
    <row r="123" spans="2:7" s="27" customFormat="1" ht="15" customHeight="1">
      <c r="E123" s="35">
        <v>0.5</v>
      </c>
      <c r="F123" s="32">
        <v>313</v>
      </c>
      <c r="G123" s="35"/>
    </row>
    <row r="124" spans="2:7" s="27" customFormat="1" ht="15" customHeight="1">
      <c r="E124" s="35">
        <v>0.48</v>
      </c>
      <c r="F124" s="32">
        <v>150</v>
      </c>
      <c r="G124" s="35"/>
    </row>
    <row r="125" spans="2:7" s="27" customFormat="1" ht="15" customHeight="1">
      <c r="E125" s="35">
        <v>0.53300000000000003</v>
      </c>
      <c r="F125" s="32">
        <v>195.63</v>
      </c>
      <c r="G125" s="35"/>
    </row>
    <row r="126" spans="2:7" s="27" customFormat="1" ht="15" customHeight="1">
      <c r="E126" s="35">
        <v>0.435</v>
      </c>
      <c r="F126" s="32">
        <v>124.2</v>
      </c>
      <c r="G126" s="35"/>
    </row>
    <row r="127" spans="2:7" s="27" customFormat="1" ht="15" customHeight="1">
      <c r="E127" s="35">
        <v>0.2</v>
      </c>
      <c r="F127" s="32">
        <v>270</v>
      </c>
      <c r="G127" s="35"/>
    </row>
    <row r="128" spans="2:7" s="27" customFormat="1" ht="15" customHeight="1">
      <c r="E128" s="35">
        <v>0.28599999999999998</v>
      </c>
      <c r="F128" s="32">
        <v>189</v>
      </c>
      <c r="G128" s="35"/>
    </row>
    <row r="129" spans="5:7" s="27" customFormat="1" ht="15" customHeight="1">
      <c r="E129" s="35">
        <v>0.48</v>
      </c>
      <c r="F129" s="32">
        <v>150</v>
      </c>
      <c r="G129" s="35"/>
    </row>
    <row r="130" spans="5:7" s="27" customFormat="1" ht="15" customHeight="1">
      <c r="E130" s="35">
        <v>0.26300000000000001</v>
      </c>
      <c r="F130" s="32">
        <v>132</v>
      </c>
      <c r="G130" s="35"/>
    </row>
    <row r="131" spans="5:7" s="27" customFormat="1" ht="15" customHeight="1">
      <c r="E131" s="35">
        <v>0.21099999999999999</v>
      </c>
      <c r="F131" s="32">
        <v>600</v>
      </c>
      <c r="G131" s="35"/>
    </row>
    <row r="132" spans="5:7" s="27" customFormat="1" ht="15" customHeight="1">
      <c r="E132" s="27">
        <v>0.35199999999999998</v>
      </c>
      <c r="F132" s="32">
        <v>113.4</v>
      </c>
    </row>
    <row r="133" spans="5:7" s="27" customFormat="1" ht="15" customHeight="1">
      <c r="E133" s="27">
        <v>0.27400000000000002</v>
      </c>
      <c r="F133" s="32">
        <v>106.2</v>
      </c>
      <c r="G133" s="35"/>
    </row>
    <row r="134" spans="5:7" s="27" customFormat="1" ht="15" customHeight="1">
      <c r="E134" s="27">
        <v>0.42299999999999999</v>
      </c>
      <c r="F134" s="32">
        <v>108</v>
      </c>
      <c r="G134" s="35"/>
    </row>
    <row r="135" spans="5:7" s="27" customFormat="1" ht="15" customHeight="1">
      <c r="E135" s="27">
        <v>0.32700000000000001</v>
      </c>
      <c r="F135" s="32">
        <v>221.24</v>
      </c>
      <c r="G135" s="35"/>
    </row>
    <row r="136" spans="5:7" ht="15" customHeight="1">
      <c r="G136" s="5"/>
    </row>
    <row r="137" spans="5:7" ht="15" customHeight="1">
      <c r="G137" s="5"/>
    </row>
    <row r="138" spans="5:7" ht="15" customHeight="1"/>
    <row r="139" spans="5:7" ht="15" customHeight="1"/>
    <row r="140" spans="5:7" ht="15" customHeight="1">
      <c r="F140" s="1"/>
    </row>
    <row r="141" spans="5:7" ht="15" customHeight="1">
      <c r="G141" s="5"/>
    </row>
    <row r="142" spans="5:7" ht="15" customHeight="1">
      <c r="E142" s="5"/>
      <c r="F142" s="1"/>
      <c r="G142" s="5"/>
    </row>
    <row r="143" spans="5:7" ht="15" customHeight="1">
      <c r="F143" s="1"/>
      <c r="G143" s="5"/>
    </row>
    <row r="144" spans="5:7" ht="15" customHeight="1">
      <c r="G144" s="5"/>
    </row>
    <row r="145" spans="6:7" ht="15" customHeight="1">
      <c r="G145" s="5"/>
    </row>
    <row r="146" spans="6:7" ht="15" customHeight="1">
      <c r="F146" s="1"/>
      <c r="G146" s="5"/>
    </row>
    <row r="147" spans="6:7" ht="15" customHeight="1">
      <c r="G147" s="5"/>
    </row>
    <row r="148" spans="6:7" ht="15" customHeight="1">
      <c r="G148" s="5"/>
    </row>
    <row r="149" spans="6:7" ht="15" customHeight="1"/>
    <row r="150" spans="6:7" ht="15" customHeight="1"/>
    <row r="151" spans="6:7" ht="15" customHeight="1"/>
    <row r="152" spans="6:7" ht="15" customHeight="1"/>
    <row r="153" spans="6:7" ht="15" customHeight="1"/>
    <row r="154" spans="6:7" ht="15" customHeight="1"/>
  </sheetData>
  <mergeCells count="1">
    <mergeCell ref="D33:F33"/>
  </mergeCells>
  <phoneticPr fontId="1"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codeName="Sheet6" enableFormatConditionsCalculation="0"/>
  <dimension ref="A1:E30"/>
  <sheetViews>
    <sheetView topLeftCell="B7" workbookViewId="0">
      <selection activeCell="M45" sqref="M45"/>
    </sheetView>
  </sheetViews>
  <sheetFormatPr baseColWidth="10" defaultColWidth="8.83203125" defaultRowHeight="12"/>
  <sheetData>
    <row r="1" spans="1:5">
      <c r="A1" t="s">
        <v>728</v>
      </c>
    </row>
    <row r="2" spans="1:5" ht="17">
      <c r="A2" s="34">
        <v>40452</v>
      </c>
      <c r="C2" s="23" t="s">
        <v>244</v>
      </c>
    </row>
    <row r="4" spans="1:5" ht="15">
      <c r="A4" s="7" t="s">
        <v>509</v>
      </c>
      <c r="B4" s="27"/>
      <c r="C4" s="27"/>
      <c r="D4" s="27"/>
      <c r="E4" s="27"/>
    </row>
    <row r="5" spans="1:5" ht="15">
      <c r="A5" s="27" t="s">
        <v>163</v>
      </c>
      <c r="B5" s="27"/>
      <c r="C5" s="27"/>
      <c r="D5" s="27"/>
      <c r="E5" s="27"/>
    </row>
    <row r="6" spans="1:5" ht="15">
      <c r="A6" s="27" t="s">
        <v>58</v>
      </c>
      <c r="B6" s="27"/>
      <c r="C6" s="27"/>
      <c r="D6" s="27"/>
      <c r="E6" s="27"/>
    </row>
    <row r="7" spans="1:5" ht="15">
      <c r="A7" s="27" t="s">
        <v>54</v>
      </c>
      <c r="B7" s="27"/>
      <c r="C7" s="27"/>
      <c r="D7" s="27"/>
      <c r="E7" s="27"/>
    </row>
    <row r="8" spans="1:5" ht="15">
      <c r="A8" s="27" t="s">
        <v>100</v>
      </c>
      <c r="B8" s="27"/>
      <c r="C8" s="27"/>
      <c r="D8" s="27"/>
      <c r="E8" s="27"/>
    </row>
    <row r="9" spans="1:5" ht="15">
      <c r="A9" s="27"/>
      <c r="B9" s="27"/>
      <c r="C9" s="27"/>
      <c r="D9" s="27"/>
      <c r="E9" s="27"/>
    </row>
    <row r="10" spans="1:5" ht="15">
      <c r="A10" s="7" t="s">
        <v>507</v>
      </c>
      <c r="B10" s="27"/>
      <c r="C10" s="27"/>
      <c r="D10" s="27"/>
      <c r="E10" s="27"/>
    </row>
    <row r="11" spans="1:5" ht="15">
      <c r="A11" s="7" t="s">
        <v>589</v>
      </c>
      <c r="B11" s="7"/>
      <c r="C11" s="7"/>
      <c r="D11" s="7"/>
      <c r="E11" s="27"/>
    </row>
    <row r="12" spans="1:5" ht="15">
      <c r="A12" s="27" t="s">
        <v>564</v>
      </c>
      <c r="B12" s="27"/>
      <c r="C12" s="27"/>
      <c r="D12" s="27"/>
      <c r="E12" s="27"/>
    </row>
    <row r="13" spans="1:5" ht="15">
      <c r="A13" s="27" t="s">
        <v>375</v>
      </c>
      <c r="B13" s="27"/>
      <c r="C13" s="27"/>
      <c r="D13" s="27"/>
      <c r="E13" s="27"/>
    </row>
    <row r="14" spans="1:5" ht="15">
      <c r="A14" s="27" t="s">
        <v>576</v>
      </c>
      <c r="B14" s="27"/>
      <c r="C14" s="27"/>
      <c r="D14" s="27"/>
      <c r="E14" s="27"/>
    </row>
    <row r="15" spans="1:5" ht="15">
      <c r="A15" s="27"/>
      <c r="B15" s="27"/>
      <c r="C15" s="27"/>
      <c r="D15" s="27"/>
      <c r="E15" s="27"/>
    </row>
    <row r="16" spans="1:5" ht="15">
      <c r="A16" s="27" t="s">
        <v>270</v>
      </c>
      <c r="B16" s="27"/>
      <c r="C16" s="27"/>
      <c r="D16" s="27"/>
      <c r="E16" s="27"/>
    </row>
    <row r="17" spans="1:5" ht="15">
      <c r="A17" s="27" t="s">
        <v>271</v>
      </c>
      <c r="B17" s="27"/>
      <c r="C17" s="27"/>
      <c r="D17" s="27"/>
      <c r="E17" s="27"/>
    </row>
    <row r="18" spans="1:5" ht="15">
      <c r="A18" s="27" t="s">
        <v>573</v>
      </c>
      <c r="B18" s="27"/>
      <c r="C18" s="27"/>
      <c r="D18" s="27"/>
      <c r="E18" s="27"/>
    </row>
    <row r="19" spans="1:5" ht="15">
      <c r="A19" s="27"/>
      <c r="B19" s="27"/>
      <c r="C19" s="27"/>
      <c r="D19" s="27"/>
      <c r="E19" s="27"/>
    </row>
    <row r="20" spans="1:5" ht="15">
      <c r="A20" s="7" t="s">
        <v>508</v>
      </c>
      <c r="B20" s="27"/>
      <c r="C20" s="27"/>
      <c r="D20" s="27"/>
      <c r="E20" s="27"/>
    </row>
    <row r="21" spans="1:5" ht="15">
      <c r="A21" s="7" t="s">
        <v>55</v>
      </c>
      <c r="B21" s="7"/>
      <c r="C21" s="7"/>
      <c r="D21" s="7"/>
      <c r="E21" s="27"/>
    </row>
    <row r="22" spans="1:5" ht="15">
      <c r="A22" s="27" t="s">
        <v>522</v>
      </c>
      <c r="B22" s="27"/>
      <c r="C22" s="27"/>
      <c r="D22" s="27"/>
      <c r="E22" s="27"/>
    </row>
    <row r="23" spans="1:5" ht="15">
      <c r="A23" s="27" t="s">
        <v>413</v>
      </c>
      <c r="B23" s="27"/>
      <c r="C23" s="27"/>
      <c r="D23" s="27"/>
      <c r="E23" s="27"/>
    </row>
    <row r="24" spans="1:5" ht="15">
      <c r="A24" s="27" t="s">
        <v>592</v>
      </c>
      <c r="B24" s="27"/>
      <c r="C24" s="27"/>
      <c r="D24" s="27"/>
      <c r="E24" s="27"/>
    </row>
    <row r="25" spans="1:5" ht="15">
      <c r="A25" s="27"/>
      <c r="B25" s="27"/>
      <c r="C25" s="27"/>
      <c r="D25" s="27"/>
      <c r="E25" s="27"/>
    </row>
    <row r="26" spans="1:5" ht="15">
      <c r="A26" s="7" t="s">
        <v>259</v>
      </c>
      <c r="B26" s="27"/>
      <c r="C26" s="27"/>
      <c r="D26" s="27"/>
      <c r="E26" s="27"/>
    </row>
    <row r="27" spans="1:5" ht="15">
      <c r="A27" s="27" t="s">
        <v>260</v>
      </c>
      <c r="B27" s="27"/>
      <c r="C27" s="27"/>
      <c r="D27" s="27"/>
      <c r="E27" s="27"/>
    </row>
    <row r="29" spans="1:5" ht="15">
      <c r="A29" s="27" t="s">
        <v>133</v>
      </c>
    </row>
    <row r="30" spans="1:5" ht="15">
      <c r="A30" s="27" t="s">
        <v>19</v>
      </c>
    </row>
  </sheetData>
  <sheetCalcPr fullCalcOnLoad="1"/>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R135"/>
  <sheetViews>
    <sheetView workbookViewId="0">
      <selection activeCell="G35" sqref="G35"/>
    </sheetView>
  </sheetViews>
  <sheetFormatPr baseColWidth="10" defaultColWidth="8.83203125" defaultRowHeight="12"/>
  <cols>
    <col min="2" max="2" width="22.5" customWidth="1"/>
    <col min="3" max="3" width="13.83203125" customWidth="1"/>
    <col min="4" max="4" width="15.5" customWidth="1"/>
    <col min="5" max="5" width="19.33203125" customWidth="1"/>
    <col min="6" max="6" width="15" customWidth="1"/>
    <col min="7" max="7" width="14.6640625" customWidth="1"/>
    <col min="8" max="10" width="9.5" customWidth="1"/>
    <col min="12" max="12" width="15.6640625" customWidth="1"/>
  </cols>
  <sheetData>
    <row r="1" spans="1:17" ht="17">
      <c r="B1" s="23" t="s">
        <v>597</v>
      </c>
    </row>
    <row r="2" spans="1:17" ht="17">
      <c r="B2" s="23" t="s">
        <v>510</v>
      </c>
      <c r="C2" s="7"/>
      <c r="D2" s="7"/>
      <c r="E2" s="7"/>
      <c r="F2" s="7"/>
      <c r="G2" s="7"/>
      <c r="H2" s="7"/>
      <c r="I2" s="7"/>
      <c r="J2" s="7"/>
      <c r="K2" s="7"/>
      <c r="L2" s="7"/>
      <c r="M2" s="7"/>
      <c r="N2" s="7"/>
      <c r="O2" s="7"/>
    </row>
    <row r="3" spans="1:17">
      <c r="B3" s="3" t="s">
        <v>762</v>
      </c>
    </row>
    <row r="5" spans="1:17" s="2" customFormat="1" ht="15">
      <c r="A5" s="7" t="s">
        <v>152</v>
      </c>
    </row>
    <row r="6" spans="1:17" ht="16">
      <c r="A6" s="111" t="s">
        <v>595</v>
      </c>
      <c r="B6" s="112"/>
      <c r="C6" s="112"/>
      <c r="D6" s="112"/>
      <c r="E6" s="112"/>
      <c r="F6" s="112"/>
      <c r="G6" s="112"/>
      <c r="H6" s="112"/>
      <c r="I6" s="112"/>
      <c r="J6" s="12"/>
      <c r="K6" s="12"/>
      <c r="L6" s="12"/>
      <c r="M6" s="12"/>
      <c r="N6" s="12"/>
      <c r="O6" s="10"/>
      <c r="P6" s="10"/>
      <c r="Q6" s="10"/>
    </row>
    <row r="7" spans="1:17" ht="16">
      <c r="A7" s="24"/>
      <c r="B7" s="25"/>
      <c r="C7" s="25"/>
      <c r="D7" s="25"/>
      <c r="E7" s="25"/>
      <c r="F7" s="25"/>
      <c r="G7" s="25"/>
      <c r="H7" s="25"/>
      <c r="I7" s="25"/>
      <c r="J7" s="12"/>
      <c r="K7" s="12"/>
      <c r="L7" s="12"/>
      <c r="M7" s="12"/>
      <c r="N7" s="12"/>
      <c r="O7" s="10"/>
      <c r="P7" s="10"/>
      <c r="Q7" s="10"/>
    </row>
    <row r="8" spans="1:17" ht="16">
      <c r="A8" s="13"/>
      <c r="B8" s="15" t="s">
        <v>192</v>
      </c>
      <c r="C8" s="15"/>
      <c r="E8" s="14"/>
      <c r="G8" s="11"/>
      <c r="H8" s="11"/>
      <c r="I8" s="11"/>
      <c r="J8" s="11"/>
      <c r="K8" s="11"/>
      <c r="L8" s="11"/>
      <c r="M8" s="11"/>
      <c r="N8" s="11"/>
      <c r="O8" s="11"/>
      <c r="P8" s="11"/>
      <c r="Q8" s="11"/>
    </row>
    <row r="9" spans="1:17" ht="16">
      <c r="A9" s="16" t="s">
        <v>191</v>
      </c>
      <c r="B9" s="20">
        <v>0.74680000000000002</v>
      </c>
      <c r="C9" s="18"/>
      <c r="D9" s="113" t="s">
        <v>321</v>
      </c>
      <c r="E9" s="114"/>
      <c r="F9" s="17"/>
      <c r="G9" s="10"/>
      <c r="H9" s="10"/>
      <c r="I9" s="10"/>
      <c r="J9" s="10"/>
      <c r="K9" s="10"/>
      <c r="L9" s="10"/>
      <c r="M9" s="10"/>
      <c r="N9" s="10"/>
      <c r="O9" s="10"/>
      <c r="P9" s="10"/>
      <c r="Q9" s="10"/>
    </row>
    <row r="10" spans="1:17" ht="16">
      <c r="A10" s="16" t="s">
        <v>193</v>
      </c>
      <c r="B10" s="20">
        <v>0.55410000000000004</v>
      </c>
      <c r="C10" s="18"/>
      <c r="E10" s="17"/>
      <c r="F10" s="17">
        <v>0.93300000000000005</v>
      </c>
      <c r="G10" s="10"/>
      <c r="H10" s="10"/>
      <c r="I10" s="10"/>
      <c r="J10" s="10"/>
      <c r="K10" s="10"/>
      <c r="L10" s="10"/>
      <c r="M10" s="10"/>
      <c r="N10" s="10"/>
      <c r="O10" s="10"/>
      <c r="P10" s="10"/>
      <c r="Q10" s="10"/>
    </row>
    <row r="11" spans="1:17" ht="16">
      <c r="A11" s="16" t="s">
        <v>194</v>
      </c>
      <c r="B11" s="20">
        <v>0.59</v>
      </c>
      <c r="C11" s="18"/>
      <c r="E11" s="17"/>
      <c r="F11" s="17">
        <v>0.48399999999999999</v>
      </c>
      <c r="G11" s="10"/>
      <c r="H11" s="10"/>
      <c r="I11" s="10"/>
      <c r="J11" s="10"/>
      <c r="K11" s="10"/>
      <c r="L11" s="10"/>
      <c r="M11" s="10"/>
      <c r="N11" s="10"/>
      <c r="O11" s="10"/>
      <c r="P11" s="10"/>
      <c r="Q11" s="10"/>
    </row>
    <row r="12" spans="1:17" ht="16">
      <c r="A12" s="16" t="s">
        <v>400</v>
      </c>
      <c r="B12" s="20">
        <v>0.58919999999999995</v>
      </c>
      <c r="C12" s="18"/>
      <c r="E12" s="17"/>
      <c r="F12" s="17">
        <v>0.82899999999999996</v>
      </c>
      <c r="G12" s="10"/>
      <c r="H12" s="10"/>
      <c r="I12" s="10"/>
      <c r="J12" s="10"/>
      <c r="K12" s="10"/>
      <c r="L12" s="10"/>
      <c r="M12" s="10"/>
      <c r="N12" s="10"/>
      <c r="O12" s="10"/>
      <c r="P12" s="10"/>
      <c r="Q12" s="10"/>
    </row>
    <row r="13" spans="1:17" ht="16">
      <c r="A13" s="16" t="s">
        <v>94</v>
      </c>
      <c r="B13" s="20">
        <v>0.59830000000000005</v>
      </c>
      <c r="C13" s="17"/>
      <c r="D13" s="18"/>
      <c r="E13" s="17"/>
      <c r="F13" s="17"/>
      <c r="G13" s="10"/>
      <c r="H13" s="10"/>
      <c r="I13" s="10"/>
      <c r="J13" s="10"/>
      <c r="K13" s="10"/>
      <c r="L13" s="10"/>
      <c r="M13" s="10"/>
      <c r="N13" s="10"/>
      <c r="O13" s="10"/>
      <c r="P13" s="10"/>
      <c r="Q13" s="10"/>
    </row>
    <row r="14" spans="1:17" ht="16">
      <c r="A14" s="16" t="s">
        <v>95</v>
      </c>
      <c r="B14" s="20">
        <v>0.76290000000000002</v>
      </c>
      <c r="C14" s="17"/>
      <c r="D14" s="18"/>
      <c r="E14" s="17"/>
      <c r="F14" s="17"/>
      <c r="G14" s="10"/>
      <c r="H14" s="10"/>
      <c r="I14" s="10"/>
      <c r="J14" s="10"/>
      <c r="K14" s="10"/>
      <c r="L14" s="10"/>
      <c r="M14" s="10"/>
      <c r="N14" s="10"/>
      <c r="O14" s="10"/>
      <c r="P14" s="10"/>
      <c r="Q14" s="10"/>
    </row>
    <row r="15" spans="1:17" ht="16">
      <c r="A15" s="16" t="s">
        <v>96</v>
      </c>
      <c r="B15" s="20">
        <v>0.57140000000000002</v>
      </c>
      <c r="C15" s="17"/>
      <c r="D15" s="18"/>
      <c r="E15" s="17"/>
      <c r="F15" s="17"/>
      <c r="G15" s="10"/>
      <c r="H15" s="10"/>
      <c r="I15" s="10"/>
      <c r="J15" s="10"/>
      <c r="K15" s="10"/>
      <c r="L15" s="10"/>
      <c r="M15" s="10"/>
      <c r="N15" s="10"/>
      <c r="O15" s="10"/>
      <c r="P15" s="10"/>
      <c r="Q15" s="10"/>
    </row>
    <row r="16" spans="1:17" ht="16">
      <c r="A16" s="16" t="s">
        <v>97</v>
      </c>
      <c r="B16" s="20">
        <v>0.13769999999999999</v>
      </c>
      <c r="C16" s="17"/>
      <c r="D16" s="18"/>
      <c r="E16" s="17"/>
      <c r="F16" s="17"/>
      <c r="G16" s="10"/>
      <c r="H16" s="10"/>
      <c r="I16" s="10"/>
      <c r="J16" s="10"/>
      <c r="K16" s="10"/>
      <c r="L16" s="10"/>
      <c r="M16" s="10"/>
      <c r="N16" s="10"/>
      <c r="O16" s="10"/>
      <c r="P16" s="10"/>
      <c r="Q16" s="10"/>
    </row>
    <row r="17" spans="1:17" ht="16">
      <c r="A17" s="16"/>
      <c r="B17" s="16"/>
      <c r="C17" s="17"/>
      <c r="D17" s="18"/>
      <c r="E17" s="17"/>
      <c r="F17" s="17"/>
      <c r="G17" s="10"/>
      <c r="H17" s="10"/>
      <c r="I17" s="10"/>
      <c r="J17" s="10"/>
      <c r="K17" s="10"/>
      <c r="L17" s="10"/>
      <c r="M17" s="10"/>
      <c r="N17" s="10"/>
      <c r="O17" s="10"/>
      <c r="P17" s="10"/>
      <c r="Q17" s="10"/>
    </row>
    <row r="18" spans="1:17" ht="16">
      <c r="A18" s="16"/>
      <c r="B18" s="16"/>
      <c r="C18" s="17"/>
      <c r="D18" s="18"/>
      <c r="E18" s="17"/>
      <c r="F18" s="17"/>
      <c r="G18" s="10"/>
      <c r="H18" s="10"/>
      <c r="I18" s="10"/>
      <c r="J18" s="10"/>
      <c r="K18" s="10"/>
      <c r="L18" s="10"/>
      <c r="M18" s="10"/>
      <c r="N18" s="10"/>
      <c r="O18" s="10"/>
      <c r="P18" s="10"/>
      <c r="Q18" s="10"/>
    </row>
    <row r="19" spans="1:17" ht="16">
      <c r="A19" s="26" t="s">
        <v>596</v>
      </c>
      <c r="B19" s="12"/>
      <c r="C19" s="19"/>
      <c r="D19" s="12"/>
      <c r="F19" s="17"/>
      <c r="G19" s="10"/>
      <c r="H19" s="10"/>
      <c r="I19" s="10"/>
      <c r="J19" s="10"/>
      <c r="K19" s="10"/>
      <c r="L19" s="10"/>
      <c r="M19" s="10"/>
      <c r="N19" s="10"/>
      <c r="O19" s="10"/>
      <c r="P19" s="10"/>
      <c r="Q19" s="10"/>
    </row>
    <row r="20" spans="1:17">
      <c r="A20" s="3"/>
    </row>
    <row r="21" spans="1:17" ht="13">
      <c r="A21" s="8" t="s">
        <v>654</v>
      </c>
    </row>
    <row r="22" spans="1:17">
      <c r="C22" s="4" t="s">
        <v>153</v>
      </c>
      <c r="D22" s="4" t="s">
        <v>153</v>
      </c>
      <c r="E22" s="4" t="s">
        <v>153</v>
      </c>
      <c r="F22" s="4" t="s">
        <v>153</v>
      </c>
      <c r="G22" s="4" t="s">
        <v>154</v>
      </c>
      <c r="H22" s="4" t="s">
        <v>154</v>
      </c>
      <c r="I22" s="4" t="s">
        <v>154</v>
      </c>
      <c r="J22" s="4" t="s">
        <v>153</v>
      </c>
      <c r="K22" s="4" t="s">
        <v>154</v>
      </c>
      <c r="L22" s="4" t="s">
        <v>530</v>
      </c>
      <c r="M22" s="109" t="s">
        <v>155</v>
      </c>
      <c r="N22" s="110"/>
      <c r="O22" s="110"/>
    </row>
    <row r="23" spans="1:17" ht="14">
      <c r="C23" s="4" t="s">
        <v>156</v>
      </c>
      <c r="D23" s="4" t="s">
        <v>157</v>
      </c>
      <c r="E23" s="4" t="s">
        <v>159</v>
      </c>
      <c r="F23" s="4" t="s">
        <v>158</v>
      </c>
      <c r="G23" s="4" t="s">
        <v>158</v>
      </c>
      <c r="H23" s="4" t="s">
        <v>402</v>
      </c>
      <c r="I23" s="4" t="s">
        <v>157</v>
      </c>
      <c r="J23" s="4" t="s">
        <v>157</v>
      </c>
      <c r="K23" s="4" t="s">
        <v>159</v>
      </c>
      <c r="L23" s="4" t="s">
        <v>162</v>
      </c>
      <c r="M23" s="109" t="s">
        <v>161</v>
      </c>
      <c r="N23" s="110"/>
      <c r="O23" s="110"/>
    </row>
    <row r="25" spans="1:17" ht="13">
      <c r="A25" s="3" t="s">
        <v>545</v>
      </c>
      <c r="C25" s="8" t="s">
        <v>160</v>
      </c>
      <c r="D25" s="8" t="s">
        <v>238</v>
      </c>
      <c r="E25">
        <v>26.09</v>
      </c>
      <c r="F25">
        <v>31.3</v>
      </c>
      <c r="L25">
        <v>115.8</v>
      </c>
      <c r="P25" s="3" t="s">
        <v>239</v>
      </c>
    </row>
    <row r="26" spans="1:17" ht="13">
      <c r="A26" s="3" t="s">
        <v>545</v>
      </c>
      <c r="C26" s="8"/>
      <c r="D26" s="8"/>
      <c r="E26" s="8">
        <v>30</v>
      </c>
      <c r="L26">
        <v>133.19999999999999</v>
      </c>
      <c r="P26" s="3" t="s">
        <v>240</v>
      </c>
    </row>
    <row r="27" spans="1:17" ht="13">
      <c r="A27" s="3" t="s">
        <v>545</v>
      </c>
      <c r="C27" s="8" t="s">
        <v>241</v>
      </c>
      <c r="D27" s="8"/>
      <c r="F27">
        <v>40.43</v>
      </c>
      <c r="L27">
        <v>134.05000000000001</v>
      </c>
      <c r="P27" s="3" t="s">
        <v>242</v>
      </c>
    </row>
    <row r="28" spans="1:17" ht="13">
      <c r="A28" s="3" t="s">
        <v>545</v>
      </c>
      <c r="D28" s="8" t="s">
        <v>160</v>
      </c>
      <c r="E28">
        <v>31.3</v>
      </c>
      <c r="G28" s="8">
        <v>18</v>
      </c>
      <c r="K28">
        <v>16.79</v>
      </c>
      <c r="L28">
        <v>138.97</v>
      </c>
      <c r="N28">
        <v>0.42499999999999999</v>
      </c>
      <c r="P28" s="3" t="s">
        <v>343</v>
      </c>
    </row>
    <row r="29" spans="1:17" ht="13">
      <c r="A29" s="3" t="s">
        <v>662</v>
      </c>
      <c r="D29" s="8" t="s">
        <v>160</v>
      </c>
      <c r="E29">
        <v>31.3</v>
      </c>
      <c r="F29" s="3"/>
      <c r="L29">
        <v>138.97</v>
      </c>
      <c r="P29" s="3" t="s">
        <v>347</v>
      </c>
    </row>
    <row r="30" spans="1:17" ht="13">
      <c r="A30" s="3" t="s">
        <v>400</v>
      </c>
      <c r="E30" s="8">
        <v>27</v>
      </c>
      <c r="G30" s="8"/>
      <c r="K30" s="8">
        <v>18</v>
      </c>
      <c r="L30">
        <v>119.88</v>
      </c>
      <c r="N30" s="3">
        <v>0.5</v>
      </c>
      <c r="P30" s="3" t="s">
        <v>344</v>
      </c>
    </row>
    <row r="31" spans="1:17" ht="13">
      <c r="A31" s="3" t="s">
        <v>400</v>
      </c>
      <c r="G31" s="8">
        <v>30</v>
      </c>
      <c r="K31" s="8">
        <v>18</v>
      </c>
      <c r="L31" s="3">
        <v>119.88</v>
      </c>
      <c r="N31">
        <v>0.5</v>
      </c>
      <c r="P31" s="3" t="s">
        <v>460</v>
      </c>
    </row>
    <row r="33" spans="1:16" ht="13">
      <c r="A33" s="8" t="s">
        <v>401</v>
      </c>
      <c r="B33" s="8"/>
    </row>
    <row r="34" spans="1:16" ht="13">
      <c r="A34" s="3" t="s">
        <v>345</v>
      </c>
      <c r="E34" s="8">
        <v>13</v>
      </c>
      <c r="F34" s="8">
        <v>24</v>
      </c>
      <c r="L34" s="3">
        <v>59.04</v>
      </c>
      <c r="P34" s="3" t="s">
        <v>346</v>
      </c>
    </row>
    <row r="35" spans="1:16" ht="13">
      <c r="A35" s="3" t="s">
        <v>345</v>
      </c>
      <c r="G35" s="8">
        <v>34.5</v>
      </c>
      <c r="L35" s="3">
        <v>127.32</v>
      </c>
      <c r="N35">
        <v>0.5</v>
      </c>
      <c r="P35" s="3" t="s">
        <v>243</v>
      </c>
    </row>
    <row r="36" spans="1:16" ht="13">
      <c r="A36" s="3" t="s">
        <v>256</v>
      </c>
      <c r="E36" s="8">
        <v>13.5</v>
      </c>
      <c r="L36" s="3">
        <v>59.94</v>
      </c>
      <c r="P36" s="3" t="s">
        <v>254</v>
      </c>
    </row>
    <row r="37" spans="1:16" ht="13">
      <c r="A37" s="3" t="s">
        <v>255</v>
      </c>
      <c r="E37" s="3"/>
      <c r="H37" s="8">
        <v>2.8</v>
      </c>
      <c r="I37" s="3"/>
      <c r="J37" s="8"/>
      <c r="K37">
        <v>33.6</v>
      </c>
      <c r="L37" s="3">
        <v>226.16</v>
      </c>
      <c r="P37" s="3" t="s">
        <v>257</v>
      </c>
    </row>
    <row r="38" spans="1:16" ht="13">
      <c r="A38" s="3" t="s">
        <v>404</v>
      </c>
      <c r="E38" s="3">
        <v>43.04</v>
      </c>
      <c r="J38" s="8" t="s">
        <v>501</v>
      </c>
      <c r="K38" s="8"/>
      <c r="L38" s="3">
        <v>191.1</v>
      </c>
      <c r="N38" s="3"/>
      <c r="P38" s="3" t="s">
        <v>447</v>
      </c>
    </row>
    <row r="39" spans="1:16" ht="13">
      <c r="A39" s="3" t="s">
        <v>404</v>
      </c>
      <c r="E39" s="8">
        <v>67.5</v>
      </c>
      <c r="J39" s="8"/>
      <c r="K39" s="8">
        <v>45</v>
      </c>
      <c r="L39" s="3">
        <v>299.7</v>
      </c>
      <c r="N39" s="3"/>
      <c r="P39" s="3" t="s">
        <v>348</v>
      </c>
    </row>
    <row r="40" spans="1:16" ht="13">
      <c r="A40" s="3" t="s">
        <v>446</v>
      </c>
      <c r="E40">
        <v>54.78</v>
      </c>
      <c r="J40" s="8" t="s">
        <v>186</v>
      </c>
      <c r="L40" s="3">
        <v>324.19</v>
      </c>
      <c r="N40" s="3"/>
      <c r="P40" s="3" t="s">
        <v>448</v>
      </c>
    </row>
    <row r="41" spans="1:16" ht="13">
      <c r="A41" s="3" t="s">
        <v>187</v>
      </c>
      <c r="E41">
        <v>70.430000000000007</v>
      </c>
      <c r="J41" s="8" t="s">
        <v>188</v>
      </c>
      <c r="L41" s="3">
        <v>416.84</v>
      </c>
      <c r="N41" s="3"/>
      <c r="P41" s="3" t="s">
        <v>448</v>
      </c>
    </row>
    <row r="42" spans="1:16" ht="13">
      <c r="A42" s="3" t="s">
        <v>189</v>
      </c>
      <c r="E42">
        <v>93.9</v>
      </c>
      <c r="J42" s="8" t="s">
        <v>403</v>
      </c>
      <c r="L42" s="3">
        <v>555.75</v>
      </c>
      <c r="N42" s="3"/>
      <c r="P42" s="3" t="s">
        <v>447</v>
      </c>
    </row>
    <row r="43" spans="1:16" ht="13">
      <c r="A43" s="3" t="s">
        <v>449</v>
      </c>
      <c r="E43">
        <v>42.26</v>
      </c>
      <c r="J43" s="8" t="s">
        <v>190</v>
      </c>
      <c r="L43" s="3">
        <v>187.63</v>
      </c>
      <c r="N43" s="3"/>
      <c r="P43" s="3" t="s">
        <v>447</v>
      </c>
    </row>
    <row r="44" spans="1:16" ht="13">
      <c r="A44" s="3" t="s">
        <v>354</v>
      </c>
      <c r="E44" s="8">
        <v>42.5</v>
      </c>
      <c r="K44" s="8">
        <v>27.5</v>
      </c>
      <c r="L44" s="3">
        <v>188.7</v>
      </c>
      <c r="N44" s="3"/>
      <c r="P44" s="3" t="s">
        <v>355</v>
      </c>
    </row>
    <row r="45" spans="1:16" ht="13">
      <c r="A45" s="3" t="s">
        <v>360</v>
      </c>
      <c r="K45" s="8">
        <v>15</v>
      </c>
      <c r="L45" s="3">
        <v>99.9</v>
      </c>
      <c r="N45" s="3"/>
      <c r="P45" s="3" t="s">
        <v>361</v>
      </c>
    </row>
    <row r="46" spans="1:16" ht="13">
      <c r="A46" s="3" t="s">
        <v>258</v>
      </c>
      <c r="E46" s="8">
        <v>30</v>
      </c>
      <c r="L46" s="3">
        <v>133.19999999999999</v>
      </c>
      <c r="P46" s="3" t="s">
        <v>359</v>
      </c>
    </row>
    <row r="47" spans="1:16" ht="13">
      <c r="A47" s="3" t="s">
        <v>358</v>
      </c>
      <c r="E47" s="8">
        <v>50</v>
      </c>
      <c r="L47" s="3">
        <v>222</v>
      </c>
      <c r="P47" s="3" t="s">
        <v>359</v>
      </c>
    </row>
    <row r="48" spans="1:16" ht="13">
      <c r="A48" s="3" t="s">
        <v>251</v>
      </c>
      <c r="E48" s="8">
        <v>45</v>
      </c>
      <c r="L48" s="3">
        <v>199.8</v>
      </c>
      <c r="N48" s="3"/>
      <c r="P48" s="3" t="s">
        <v>252</v>
      </c>
    </row>
    <row r="49" spans="1:16" ht="13">
      <c r="A49" s="3" t="s">
        <v>322</v>
      </c>
      <c r="K49" s="8">
        <v>15</v>
      </c>
      <c r="L49" s="3">
        <v>99.9</v>
      </c>
      <c r="N49" s="3"/>
      <c r="P49" s="3" t="s">
        <v>253</v>
      </c>
    </row>
    <row r="50" spans="1:16" ht="13">
      <c r="A50" s="3" t="s">
        <v>323</v>
      </c>
      <c r="E50" s="8">
        <v>45</v>
      </c>
      <c r="L50" s="3">
        <v>199.8</v>
      </c>
      <c r="P50" s="3" t="s">
        <v>447</v>
      </c>
    </row>
    <row r="51" spans="1:16" ht="13">
      <c r="A51" s="3" t="s">
        <v>356</v>
      </c>
      <c r="E51" s="8"/>
      <c r="H51" s="8">
        <v>15</v>
      </c>
      <c r="L51" s="3">
        <v>1198.8</v>
      </c>
      <c r="P51" s="3" t="s">
        <v>357</v>
      </c>
    </row>
    <row r="53" spans="1:16" ht="13">
      <c r="A53" s="8" t="s">
        <v>264</v>
      </c>
      <c r="B53" s="8"/>
    </row>
    <row r="54" spans="1:16" ht="13">
      <c r="A54" s="3" t="s">
        <v>324</v>
      </c>
      <c r="K54" s="8">
        <v>48</v>
      </c>
      <c r="L54">
        <v>417.36</v>
      </c>
      <c r="P54" s="3" t="s">
        <v>263</v>
      </c>
    </row>
    <row r="55" spans="1:16" ht="13">
      <c r="A55" s="3" t="s">
        <v>325</v>
      </c>
      <c r="K55" s="8">
        <v>266</v>
      </c>
      <c r="L55">
        <v>1518.48</v>
      </c>
      <c r="P55" s="3" t="s">
        <v>148</v>
      </c>
    </row>
    <row r="56" spans="1:16" ht="13">
      <c r="A56" s="3" t="s">
        <v>326</v>
      </c>
      <c r="E56" s="8">
        <v>312.5</v>
      </c>
      <c r="L56">
        <v>1387.5</v>
      </c>
      <c r="P56" s="3" t="s">
        <v>265</v>
      </c>
    </row>
    <row r="57" spans="1:16" ht="13">
      <c r="A57" s="3" t="s">
        <v>196</v>
      </c>
      <c r="E57" s="8">
        <v>312.5</v>
      </c>
      <c r="L57">
        <v>1387.5</v>
      </c>
      <c r="P57" s="3" t="s">
        <v>265</v>
      </c>
    </row>
    <row r="58" spans="1:16" ht="13">
      <c r="A58" s="3" t="s">
        <v>197</v>
      </c>
      <c r="E58" s="8">
        <v>2300</v>
      </c>
      <c r="L58" s="6" t="s">
        <v>198</v>
      </c>
      <c r="P58" s="3" t="s">
        <v>265</v>
      </c>
    </row>
    <row r="59" spans="1:16" ht="13">
      <c r="A59" s="3" t="s">
        <v>266</v>
      </c>
      <c r="D59" s="8" t="s">
        <v>267</v>
      </c>
      <c r="E59" s="8">
        <v>281.7</v>
      </c>
      <c r="L59" s="6">
        <v>1250.75</v>
      </c>
      <c r="P59" s="3" t="s">
        <v>265</v>
      </c>
    </row>
    <row r="60" spans="1:16" ht="13">
      <c r="A60" s="3" t="s">
        <v>109</v>
      </c>
      <c r="E60" s="8">
        <v>435</v>
      </c>
      <c r="L60">
        <v>1931.4</v>
      </c>
      <c r="P60" s="3" t="s">
        <v>262</v>
      </c>
    </row>
    <row r="61" spans="1:16" ht="13">
      <c r="A61" s="3" t="s">
        <v>268</v>
      </c>
      <c r="D61" s="8" t="s">
        <v>403</v>
      </c>
      <c r="E61" s="3">
        <v>93.9</v>
      </c>
      <c r="L61">
        <v>416.92</v>
      </c>
      <c r="P61" s="3" t="s">
        <v>262</v>
      </c>
    </row>
    <row r="62" spans="1:16" ht="13">
      <c r="A62" s="3" t="s">
        <v>110</v>
      </c>
      <c r="E62" s="8">
        <v>600</v>
      </c>
      <c r="L62">
        <v>2664</v>
      </c>
      <c r="P62" s="3" t="s">
        <v>262</v>
      </c>
    </row>
    <row r="63" spans="1:16" ht="13">
      <c r="A63" s="3" t="s">
        <v>269</v>
      </c>
      <c r="E63" s="8">
        <v>240</v>
      </c>
      <c r="L63">
        <v>1065.5999999999999</v>
      </c>
      <c r="P63" s="3" t="s">
        <v>262</v>
      </c>
    </row>
    <row r="64" spans="1:16" ht="13">
      <c r="A64" s="3" t="s">
        <v>111</v>
      </c>
      <c r="E64" s="8">
        <v>100</v>
      </c>
      <c r="L64">
        <v>444</v>
      </c>
      <c r="P64" s="3" t="s">
        <v>262</v>
      </c>
    </row>
    <row r="65" spans="1:18" ht="13">
      <c r="A65" s="3" t="s">
        <v>208</v>
      </c>
      <c r="E65" s="8">
        <v>250</v>
      </c>
      <c r="L65">
        <v>1110</v>
      </c>
      <c r="P65" s="3" t="s">
        <v>262</v>
      </c>
    </row>
    <row r="66" spans="1:18" ht="13">
      <c r="A66" s="3" t="s">
        <v>209</v>
      </c>
      <c r="E66" s="8">
        <v>182.5</v>
      </c>
      <c r="L66">
        <v>810.3</v>
      </c>
      <c r="P66" s="3" t="s">
        <v>262</v>
      </c>
    </row>
    <row r="67" spans="1:18" ht="13">
      <c r="A67" s="3" t="s">
        <v>210</v>
      </c>
      <c r="E67" s="8">
        <v>600</v>
      </c>
      <c r="L67">
        <v>2664</v>
      </c>
      <c r="P67" s="3" t="s">
        <v>262</v>
      </c>
    </row>
    <row r="68" spans="1:18" ht="13">
      <c r="A68" s="3" t="s">
        <v>211</v>
      </c>
      <c r="E68" s="8">
        <v>300</v>
      </c>
      <c r="L68">
        <v>1332</v>
      </c>
      <c r="P68" s="3" t="s">
        <v>262</v>
      </c>
    </row>
    <row r="69" spans="1:18" ht="13">
      <c r="A69" s="3" t="s">
        <v>434</v>
      </c>
      <c r="E69" s="8">
        <v>1000</v>
      </c>
      <c r="L69">
        <v>4440</v>
      </c>
      <c r="P69" s="3" t="s">
        <v>262</v>
      </c>
    </row>
    <row r="71" spans="1:18" ht="13">
      <c r="A71" s="8" t="s">
        <v>437</v>
      </c>
    </row>
    <row r="72" spans="1:18" ht="13">
      <c r="A72" s="3" t="s">
        <v>382</v>
      </c>
      <c r="H72" s="8">
        <v>1.95</v>
      </c>
      <c r="K72" s="3">
        <v>15.6</v>
      </c>
      <c r="L72">
        <v>103.9</v>
      </c>
      <c r="P72" s="3" t="s">
        <v>274</v>
      </c>
      <c r="R72" s="3"/>
    </row>
    <row r="73" spans="1:18" ht="13">
      <c r="A73" s="3" t="s">
        <v>383</v>
      </c>
      <c r="K73" s="8">
        <v>47.5</v>
      </c>
      <c r="L73">
        <v>236.25</v>
      </c>
      <c r="P73" s="3" t="s">
        <v>273</v>
      </c>
    </row>
    <row r="74" spans="1:18" ht="13">
      <c r="A74" s="3" t="s">
        <v>381</v>
      </c>
      <c r="G74" s="8"/>
      <c r="K74" s="8">
        <v>40</v>
      </c>
      <c r="L74">
        <v>266.39999999999998</v>
      </c>
      <c r="P74" s="3" t="s">
        <v>165</v>
      </c>
    </row>
    <row r="75" spans="1:18" ht="13">
      <c r="A75" s="3" t="s">
        <v>149</v>
      </c>
      <c r="G75" s="8">
        <v>27</v>
      </c>
      <c r="K75" s="8"/>
      <c r="L75">
        <v>134.29</v>
      </c>
      <c r="P75" s="3" t="s">
        <v>273</v>
      </c>
    </row>
    <row r="76" spans="1:18" ht="13">
      <c r="A76" s="3" t="s">
        <v>435</v>
      </c>
      <c r="K76" s="8">
        <v>180</v>
      </c>
      <c r="L76">
        <v>1198.8</v>
      </c>
      <c r="P76" s="3" t="s">
        <v>167</v>
      </c>
    </row>
    <row r="77" spans="1:18" ht="13">
      <c r="A77" s="3" t="s">
        <v>436</v>
      </c>
      <c r="K77" s="8">
        <v>90</v>
      </c>
      <c r="L77">
        <v>599.4</v>
      </c>
      <c r="P77" s="3" t="s">
        <v>167</v>
      </c>
    </row>
    <row r="78" spans="1:18" ht="13">
      <c r="A78" s="3" t="s">
        <v>276</v>
      </c>
      <c r="G78" s="8">
        <v>60</v>
      </c>
      <c r="K78" s="8"/>
      <c r="L78">
        <v>221.42</v>
      </c>
      <c r="P78" s="3" t="s">
        <v>275</v>
      </c>
    </row>
    <row r="79" spans="1:18" ht="13">
      <c r="A79" s="3" t="s">
        <v>170</v>
      </c>
      <c r="G79" s="8"/>
      <c r="K79" s="8">
        <v>20</v>
      </c>
      <c r="L79">
        <v>133.19999999999999</v>
      </c>
      <c r="P79" s="3" t="s">
        <v>167</v>
      </c>
    </row>
    <row r="80" spans="1:18" ht="13">
      <c r="A80" s="3" t="s">
        <v>169</v>
      </c>
      <c r="G80" s="8"/>
      <c r="K80" s="8">
        <v>18</v>
      </c>
      <c r="L80">
        <v>119.88</v>
      </c>
      <c r="P80" s="3" t="s">
        <v>167</v>
      </c>
    </row>
    <row r="81" spans="1:16" ht="13">
      <c r="A81" s="3" t="s">
        <v>168</v>
      </c>
      <c r="G81" s="8"/>
      <c r="K81" s="8">
        <v>23</v>
      </c>
      <c r="L81">
        <v>153.18</v>
      </c>
      <c r="P81" s="3" t="s">
        <v>167</v>
      </c>
    </row>
    <row r="82" spans="1:16" ht="13">
      <c r="A82" s="3" t="s">
        <v>286</v>
      </c>
      <c r="G82" s="8"/>
      <c r="K82" s="8">
        <v>15</v>
      </c>
      <c r="L82">
        <v>99.9</v>
      </c>
      <c r="P82" s="3" t="s">
        <v>167</v>
      </c>
    </row>
    <row r="83" spans="1:16" ht="13">
      <c r="A83" s="3" t="s">
        <v>287</v>
      </c>
      <c r="G83" s="8"/>
      <c r="K83" s="8">
        <v>35</v>
      </c>
      <c r="L83">
        <v>233.1</v>
      </c>
      <c r="P83" s="3" t="s">
        <v>166</v>
      </c>
    </row>
    <row r="84" spans="1:16" ht="13">
      <c r="A84" s="3" t="s">
        <v>281</v>
      </c>
      <c r="G84" s="8"/>
      <c r="K84" s="8">
        <v>50</v>
      </c>
      <c r="L84">
        <v>333</v>
      </c>
      <c r="P84" s="3" t="s">
        <v>166</v>
      </c>
    </row>
    <row r="85" spans="1:16" ht="13">
      <c r="A85" s="3" t="s">
        <v>282</v>
      </c>
      <c r="G85" s="8"/>
      <c r="K85" s="8">
        <v>250</v>
      </c>
      <c r="L85">
        <v>1665</v>
      </c>
      <c r="P85" s="3" t="s">
        <v>166</v>
      </c>
    </row>
    <row r="86" spans="1:16" ht="13">
      <c r="A86" s="3" t="s">
        <v>439</v>
      </c>
      <c r="E86" s="8">
        <v>150</v>
      </c>
      <c r="K86" s="8"/>
      <c r="L86">
        <v>666</v>
      </c>
      <c r="P86" s="3" t="s">
        <v>62</v>
      </c>
    </row>
    <row r="87" spans="1:16" ht="13">
      <c r="A87" s="3" t="s">
        <v>170</v>
      </c>
      <c r="E87" s="8"/>
      <c r="K87" s="8">
        <v>40</v>
      </c>
      <c r="L87">
        <v>266.39999999999998</v>
      </c>
      <c r="P87" s="3" t="s">
        <v>61</v>
      </c>
    </row>
    <row r="88" spans="1:16" ht="13">
      <c r="A88" s="3" t="s">
        <v>170</v>
      </c>
      <c r="E88" s="8"/>
      <c r="K88" s="8">
        <v>60</v>
      </c>
      <c r="L88">
        <v>399.6</v>
      </c>
      <c r="P88" s="3" t="s">
        <v>61</v>
      </c>
    </row>
    <row r="89" spans="1:16" ht="13">
      <c r="A89" s="3" t="s">
        <v>31</v>
      </c>
      <c r="E89" s="8">
        <v>159</v>
      </c>
      <c r="K89" s="8">
        <v>124</v>
      </c>
      <c r="L89" s="3">
        <v>705.96</v>
      </c>
      <c r="P89" s="3" t="s">
        <v>32</v>
      </c>
    </row>
    <row r="90" spans="1:16" ht="13">
      <c r="A90" s="3" t="s">
        <v>440</v>
      </c>
      <c r="E90" s="8">
        <v>134</v>
      </c>
      <c r="K90" s="8">
        <v>99</v>
      </c>
      <c r="L90" s="3">
        <v>594.96</v>
      </c>
      <c r="P90" s="3" t="s">
        <v>32</v>
      </c>
    </row>
    <row r="91" spans="1:16" ht="13">
      <c r="A91" s="3" t="s">
        <v>441</v>
      </c>
      <c r="E91" s="8"/>
      <c r="K91" s="8">
        <v>30</v>
      </c>
      <c r="L91">
        <v>199.8</v>
      </c>
      <c r="P91" s="3" t="s">
        <v>61</v>
      </c>
    </row>
    <row r="92" spans="1:16" ht="13">
      <c r="A92" s="3" t="s">
        <v>442</v>
      </c>
      <c r="E92" s="8"/>
      <c r="K92" s="8">
        <v>100</v>
      </c>
      <c r="L92">
        <v>666</v>
      </c>
      <c r="P92" s="3" t="s">
        <v>278</v>
      </c>
    </row>
    <row r="93" spans="1:16" ht="13">
      <c r="A93" s="3" t="s">
        <v>443</v>
      </c>
      <c r="E93" s="8"/>
      <c r="K93" s="8">
        <v>150</v>
      </c>
      <c r="L93">
        <v>999</v>
      </c>
      <c r="P93" s="3" t="s">
        <v>278</v>
      </c>
    </row>
    <row r="94" spans="1:16" ht="13">
      <c r="A94" s="3" t="s">
        <v>277</v>
      </c>
      <c r="E94" s="8"/>
      <c r="K94" s="8">
        <v>113.68</v>
      </c>
      <c r="L94">
        <v>757.11</v>
      </c>
      <c r="P94" s="3" t="s">
        <v>278</v>
      </c>
    </row>
    <row r="95" spans="1:16" ht="13">
      <c r="A95" s="3" t="s">
        <v>444</v>
      </c>
      <c r="E95" s="8"/>
      <c r="K95" s="8">
        <v>61</v>
      </c>
      <c r="L95">
        <v>406.26</v>
      </c>
      <c r="P95" s="3" t="s">
        <v>278</v>
      </c>
    </row>
    <row r="96" spans="1:16" ht="13">
      <c r="A96" s="3"/>
      <c r="E96" s="8"/>
      <c r="K96" s="8"/>
      <c r="P96" s="3"/>
    </row>
    <row r="97" spans="1:16" ht="13">
      <c r="A97" s="8" t="s">
        <v>438</v>
      </c>
      <c r="K97" s="8"/>
    </row>
    <row r="98" spans="1:16" ht="13">
      <c r="A98" s="3" t="s">
        <v>279</v>
      </c>
      <c r="K98" s="8"/>
    </row>
    <row r="100" spans="1:16" ht="13">
      <c r="A100" s="8" t="s">
        <v>445</v>
      </c>
    </row>
    <row r="101" spans="1:16" ht="13">
      <c r="A101" s="3" t="s">
        <v>219</v>
      </c>
      <c r="G101" s="8">
        <v>40</v>
      </c>
      <c r="K101">
        <v>29.872</v>
      </c>
      <c r="L101">
        <v>198.95</v>
      </c>
      <c r="P101" s="3" t="s">
        <v>280</v>
      </c>
    </row>
    <row r="102" spans="1:16" ht="13">
      <c r="A102" s="3" t="s">
        <v>220</v>
      </c>
      <c r="G102" s="8">
        <v>100</v>
      </c>
      <c r="K102">
        <v>74.680000000000007</v>
      </c>
      <c r="L102">
        <v>497.37</v>
      </c>
      <c r="P102" s="3" t="s">
        <v>280</v>
      </c>
    </row>
    <row r="103" spans="1:16" ht="13">
      <c r="A103" s="3" t="s">
        <v>221</v>
      </c>
      <c r="G103" s="8">
        <v>260</v>
      </c>
      <c r="K103">
        <v>194.17</v>
      </c>
      <c r="L103">
        <v>1293.1600000000001</v>
      </c>
      <c r="P103" s="3" t="s">
        <v>280</v>
      </c>
    </row>
    <row r="104" spans="1:16" ht="13">
      <c r="A104" s="3" t="s">
        <v>405</v>
      </c>
      <c r="G104" s="8"/>
      <c r="K104" s="8">
        <v>200</v>
      </c>
      <c r="L104">
        <v>1332</v>
      </c>
      <c r="P104" s="3" t="s">
        <v>406</v>
      </c>
    </row>
    <row r="105" spans="1:16" ht="13">
      <c r="A105" s="3" t="s">
        <v>59</v>
      </c>
      <c r="G105" s="8"/>
      <c r="K105" s="8">
        <v>100</v>
      </c>
      <c r="L105">
        <v>666</v>
      </c>
      <c r="P105" s="3" t="s">
        <v>406</v>
      </c>
    </row>
    <row r="106" spans="1:16" ht="13">
      <c r="A106" s="3" t="s">
        <v>60</v>
      </c>
      <c r="G106" s="8"/>
      <c r="K106" s="8">
        <v>125</v>
      </c>
      <c r="L106">
        <v>832.5</v>
      </c>
      <c r="P106" s="3" t="s">
        <v>395</v>
      </c>
    </row>
    <row r="107" spans="1:16" ht="13">
      <c r="A107" s="3" t="s">
        <v>222</v>
      </c>
      <c r="K107" s="8">
        <v>80</v>
      </c>
      <c r="L107">
        <v>617.69000000000005</v>
      </c>
      <c r="P107" s="3" t="s">
        <v>280</v>
      </c>
    </row>
    <row r="108" spans="1:16" ht="13">
      <c r="A108" s="3" t="s">
        <v>223</v>
      </c>
      <c r="K108" s="8">
        <v>950</v>
      </c>
      <c r="L108">
        <v>6327</v>
      </c>
      <c r="P108" s="3" t="s">
        <v>295</v>
      </c>
    </row>
    <row r="109" spans="1:16" ht="13">
      <c r="A109" s="3" t="s">
        <v>294</v>
      </c>
      <c r="K109" s="8">
        <v>300</v>
      </c>
      <c r="L109">
        <v>1998</v>
      </c>
      <c r="P109" s="3" t="s">
        <v>396</v>
      </c>
    </row>
    <row r="110" spans="1:16" ht="13">
      <c r="A110" s="3" t="s">
        <v>224</v>
      </c>
      <c r="K110" s="8">
        <v>215</v>
      </c>
      <c r="L110">
        <v>1431.9</v>
      </c>
      <c r="P110" s="3" t="s">
        <v>396</v>
      </c>
    </row>
    <row r="111" spans="1:16" ht="13">
      <c r="A111" s="3" t="s">
        <v>225</v>
      </c>
      <c r="K111" s="8">
        <v>153.30000000000001</v>
      </c>
      <c r="L111">
        <v>1020.98</v>
      </c>
      <c r="P111" s="3" t="s">
        <v>396</v>
      </c>
    </row>
    <row r="112" spans="1:16" ht="13">
      <c r="A112" s="3" t="s">
        <v>336</v>
      </c>
      <c r="K112" s="8">
        <v>350</v>
      </c>
      <c r="L112">
        <v>2331</v>
      </c>
      <c r="P112" s="3" t="s">
        <v>396</v>
      </c>
    </row>
    <row r="113" spans="1:16" ht="13">
      <c r="A113" s="3" t="s">
        <v>337</v>
      </c>
      <c r="K113" s="8">
        <v>350</v>
      </c>
      <c r="L113">
        <v>2331</v>
      </c>
      <c r="P113" s="3" t="s">
        <v>396</v>
      </c>
    </row>
    <row r="114" spans="1:16" ht="13">
      <c r="A114" s="3" t="s">
        <v>338</v>
      </c>
      <c r="K114" s="8">
        <v>75</v>
      </c>
      <c r="L114">
        <v>499.5</v>
      </c>
      <c r="P114" s="3" t="s">
        <v>396</v>
      </c>
    </row>
    <row r="115" spans="1:16" ht="13">
      <c r="A115" s="3"/>
      <c r="K115" s="8"/>
    </row>
    <row r="116" spans="1:16" ht="13">
      <c r="A116" s="8" t="s">
        <v>339</v>
      </c>
    </row>
    <row r="117" spans="1:16" ht="13">
      <c r="A117" s="3" t="s">
        <v>340</v>
      </c>
      <c r="E117" s="8">
        <v>65</v>
      </c>
      <c r="L117">
        <v>288.60000000000002</v>
      </c>
      <c r="P117" s="3" t="s">
        <v>296</v>
      </c>
    </row>
    <row r="118" spans="1:16" ht="13">
      <c r="A118" t="s">
        <v>340</v>
      </c>
      <c r="E118" s="8">
        <v>110</v>
      </c>
      <c r="L118">
        <v>488.4</v>
      </c>
      <c r="P118" s="3" t="s">
        <v>296</v>
      </c>
    </row>
    <row r="119" spans="1:16" ht="13">
      <c r="A119" t="s">
        <v>340</v>
      </c>
      <c r="E119" s="8">
        <v>100</v>
      </c>
      <c r="L119">
        <v>444</v>
      </c>
      <c r="P119" s="3" t="s">
        <v>296</v>
      </c>
    </row>
    <row r="120" spans="1:16" ht="13">
      <c r="A120" s="3" t="s">
        <v>341</v>
      </c>
      <c r="E120" s="8">
        <v>142.08000000000001</v>
      </c>
      <c r="L120">
        <v>630.84</v>
      </c>
      <c r="P120" s="3" t="s">
        <v>252</v>
      </c>
    </row>
    <row r="121" spans="1:16" ht="13">
      <c r="A121" s="3" t="s">
        <v>342</v>
      </c>
      <c r="E121" s="8">
        <v>404.5</v>
      </c>
      <c r="L121">
        <v>1795.98</v>
      </c>
      <c r="P121" s="3" t="s">
        <v>252</v>
      </c>
    </row>
    <row r="122" spans="1:16" ht="13">
      <c r="A122" s="3" t="s">
        <v>229</v>
      </c>
      <c r="E122" s="8">
        <v>700</v>
      </c>
      <c r="L122">
        <v>3108</v>
      </c>
      <c r="P122" s="3" t="s">
        <v>297</v>
      </c>
    </row>
    <row r="123" spans="1:16" ht="13">
      <c r="A123" s="3" t="s">
        <v>237</v>
      </c>
      <c r="E123" s="8">
        <v>100</v>
      </c>
      <c r="L123">
        <v>444</v>
      </c>
      <c r="P123" s="3" t="s">
        <v>296</v>
      </c>
    </row>
    <row r="125" spans="1:16" ht="13">
      <c r="A125" s="8" t="s">
        <v>230</v>
      </c>
    </row>
    <row r="126" spans="1:16" ht="13">
      <c r="A126" s="3" t="s">
        <v>231</v>
      </c>
      <c r="E126" s="8">
        <v>225</v>
      </c>
      <c r="L126">
        <v>999</v>
      </c>
      <c r="P126" s="3" t="s">
        <v>298</v>
      </c>
    </row>
    <row r="127" spans="1:16" ht="13">
      <c r="A127" s="3" t="s">
        <v>232</v>
      </c>
      <c r="E127" s="8">
        <v>475</v>
      </c>
      <c r="L127">
        <v>2109</v>
      </c>
      <c r="P127" s="3" t="s">
        <v>298</v>
      </c>
    </row>
    <row r="128" spans="1:16" ht="13">
      <c r="A128" s="3" t="s">
        <v>233</v>
      </c>
      <c r="E128" s="8">
        <v>600</v>
      </c>
      <c r="L128">
        <v>2664</v>
      </c>
      <c r="P128" s="3" t="s">
        <v>298</v>
      </c>
    </row>
    <row r="129" spans="1:16" ht="13">
      <c r="A129" s="3" t="s">
        <v>341</v>
      </c>
      <c r="E129" s="8">
        <v>2500</v>
      </c>
      <c r="L129" s="21">
        <v>11100</v>
      </c>
      <c r="P129" s="3" t="s">
        <v>298</v>
      </c>
    </row>
    <row r="130" spans="1:16" ht="13">
      <c r="A130" s="3" t="s">
        <v>299</v>
      </c>
      <c r="E130" s="8">
        <v>3000</v>
      </c>
      <c r="L130" s="21">
        <v>13320</v>
      </c>
      <c r="P130" s="3" t="s">
        <v>298</v>
      </c>
    </row>
    <row r="131" spans="1:16" ht="13">
      <c r="A131" s="3" t="s">
        <v>300</v>
      </c>
      <c r="E131" s="8">
        <v>500</v>
      </c>
      <c r="L131" s="21">
        <v>2220</v>
      </c>
      <c r="P131" s="3" t="s">
        <v>298</v>
      </c>
    </row>
    <row r="132" spans="1:16" ht="13">
      <c r="A132" s="3" t="s">
        <v>301</v>
      </c>
      <c r="E132" s="8">
        <v>1800</v>
      </c>
      <c r="L132" s="21">
        <v>7992</v>
      </c>
      <c r="P132" s="3" t="s">
        <v>265</v>
      </c>
    </row>
    <row r="133" spans="1:16" ht="13">
      <c r="A133" s="3" t="s">
        <v>234</v>
      </c>
      <c r="E133" s="8">
        <v>650</v>
      </c>
      <c r="L133">
        <v>2886</v>
      </c>
      <c r="P133" s="3" t="s">
        <v>252</v>
      </c>
    </row>
    <row r="134" spans="1:16" ht="13">
      <c r="A134" s="3" t="s">
        <v>235</v>
      </c>
      <c r="E134" s="8">
        <v>1420.8</v>
      </c>
      <c r="L134">
        <v>6308.35</v>
      </c>
      <c r="P134" s="3" t="s">
        <v>252</v>
      </c>
    </row>
    <row r="135" spans="1:16" ht="13">
      <c r="A135" s="3" t="s">
        <v>236</v>
      </c>
      <c r="E135" s="8">
        <v>4046.5</v>
      </c>
      <c r="L135" s="22">
        <v>17966.46</v>
      </c>
      <c r="P135" s="3" t="s">
        <v>252</v>
      </c>
    </row>
  </sheetData>
  <sheetCalcPr fullCalcOnLoad="1"/>
  <mergeCells count="4">
    <mergeCell ref="M23:O23"/>
    <mergeCell ref="M22:O22"/>
    <mergeCell ref="A6:I6"/>
    <mergeCell ref="D9:E9"/>
  </mergeCells>
  <phoneticPr fontId="3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Early data inventory</vt:lpstr>
      <vt:lpstr>(2) 1774 big cities</vt:lpstr>
      <vt:lpstr>(3) Towns</vt:lpstr>
      <vt:lpstr>(4) 1774 rural nonfarm</vt:lpstr>
      <vt:lpstr>(5) 1774 farm</vt:lpstr>
      <vt:lpstr>(6) 1774 pay in kind</vt:lpstr>
      <vt:lpstr>(7) 1774 FTE work</vt:lpstr>
      <vt:lpstr>(8) J.T. Main c1774</vt:lpstr>
    </vt:vector>
  </TitlesOfParts>
  <Company>Harvard University</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Williamson</dc:creator>
  <cp:lastModifiedBy>Peter Lindert</cp:lastModifiedBy>
  <cp:lastPrinted>2010-10-16T19:28:07Z</cp:lastPrinted>
  <dcterms:created xsi:type="dcterms:W3CDTF">2009-11-27T19:36:18Z</dcterms:created>
  <dcterms:modified xsi:type="dcterms:W3CDTF">2013-01-06T21:32:50Z</dcterms:modified>
</cp:coreProperties>
</file>